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xr:revisionPtr revIDLastSave="0" documentId="13_ncr:1_{F62808DC-A36A-43AE-BA8F-BE0C0A7CE889}" xr6:coauthVersionLast="45" xr6:coauthVersionMax="45" xr10:uidLastSave="{00000000-0000-0000-0000-000000000000}"/>
  <bookViews>
    <workbookView xWindow="28680" yWindow="-120" windowWidth="29040" windowHeight="15840"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1" l="1"/>
  <c r="E9" i="11" l="1"/>
  <c r="F9" i="11" l="1"/>
  <c r="E10" i="11"/>
  <c r="H7" i="11"/>
  <c r="I5" i="11" l="1"/>
  <c r="H65" i="11"/>
  <c r="H64" i="11"/>
  <c r="H45" i="11"/>
  <c r="H28" i="11"/>
  <c r="H14" i="11"/>
  <c r="H8" i="11"/>
  <c r="F10" i="11" l="1"/>
  <c r="E11" i="11"/>
  <c r="H9" i="11"/>
  <c r="I6" i="11"/>
  <c r="F11" i="11" l="1"/>
  <c r="E13" i="11" s="1"/>
  <c r="F13" i="11" s="1"/>
  <c r="E15" i="11" s="1"/>
  <c r="E16" i="11" s="1"/>
  <c r="E12" i="11"/>
  <c r="F12" i="11" s="1"/>
  <c r="J5" i="11"/>
  <c r="K5" i="11" s="1"/>
  <c r="L5" i="11" s="1"/>
  <c r="M5" i="11" s="1"/>
  <c r="N5" i="11" s="1"/>
  <c r="O5" i="11" s="1"/>
  <c r="P5" i="11" s="1"/>
  <c r="I4" i="11"/>
  <c r="F15" i="11" l="1"/>
  <c r="H15" i="11" s="1"/>
  <c r="E18" i="11"/>
  <c r="E19" i="11" s="1"/>
  <c r="F19" i="11" s="1"/>
  <c r="E17" i="11"/>
  <c r="F17" i="11" s="1"/>
  <c r="F16" i="11"/>
  <c r="H16" i="11" s="1"/>
  <c r="H10" i="11"/>
  <c r="P4" i="11"/>
  <c r="Q5" i="11"/>
  <c r="R5" i="11" s="1"/>
  <c r="S5" i="11" s="1"/>
  <c r="T5" i="11" s="1"/>
  <c r="U5" i="11" s="1"/>
  <c r="V5" i="11" s="1"/>
  <c r="W5" i="11" s="1"/>
  <c r="J6" i="11"/>
  <c r="F18" i="11" l="1"/>
  <c r="H11" i="1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E20" i="11" l="1"/>
  <c r="E21" i="11" s="1"/>
  <c r="AR5" i="11"/>
  <c r="AS5" i="11" s="1"/>
  <c r="AK4" i="11"/>
  <c r="N6" i="11"/>
  <c r="F21" i="11" l="1"/>
  <c r="E22" i="11"/>
  <c r="F22" i="11" s="1"/>
  <c r="F20" i="11"/>
  <c r="AT5" i="11"/>
  <c r="AS6" i="11"/>
  <c r="AR4" i="11"/>
  <c r="O6" i="11"/>
  <c r="E23" i="11" l="1"/>
  <c r="E24" i="11" s="1"/>
  <c r="E25" i="11" s="1"/>
  <c r="F25" i="11" s="1"/>
  <c r="AU5" i="11"/>
  <c r="AT6" i="11"/>
  <c r="F23" i="11" l="1"/>
  <c r="AV5" i="11"/>
  <c r="AU6" i="11"/>
  <c r="P6" i="11"/>
  <c r="Q6" i="11"/>
  <c r="F24" i="11" l="1"/>
  <c r="E26" i="11" s="1"/>
  <c r="AW5" i="11"/>
  <c r="AV6" i="11"/>
  <c r="R6" i="11"/>
  <c r="H24" i="11" l="1"/>
  <c r="E27" i="11"/>
  <c r="F26" i="11"/>
  <c r="H26" i="11" s="1"/>
  <c r="AX5" i="11"/>
  <c r="AY5" i="11" s="1"/>
  <c r="AW6" i="11"/>
  <c r="S6" i="11"/>
  <c r="F27" i="11" l="1"/>
  <c r="E30" i="11" s="1"/>
  <c r="F30" i="11" s="1"/>
  <c r="AY6" i="11"/>
  <c r="AZ5" i="11"/>
  <c r="AY4" i="11"/>
  <c r="AX6" i="11"/>
  <c r="T6" i="11"/>
  <c r="H27" i="11" l="1"/>
  <c r="E29" i="11"/>
  <c r="F29" i="11" s="1"/>
  <c r="E31" i="11" s="1"/>
  <c r="F31" i="11" s="1"/>
  <c r="E32" i="11" s="1"/>
  <c r="H30" i="11"/>
  <c r="BA5" i="11"/>
  <c r="AZ6" i="11"/>
  <c r="U6" i="11"/>
  <c r="E33" i="11" l="1"/>
  <c r="F33" i="11" s="1"/>
  <c r="F32" i="11"/>
  <c r="BA6" i="11"/>
  <c r="BB5" i="11"/>
  <c r="V6" i="11"/>
  <c r="E36" i="11" l="1"/>
  <c r="E37" i="11" s="1"/>
  <c r="F37" i="11" s="1"/>
  <c r="E34" i="11"/>
  <c r="F34" i="11" s="1"/>
  <c r="BB6" i="11"/>
  <c r="BC5" i="11"/>
  <c r="W6" i="11"/>
  <c r="E35" i="11" l="1"/>
  <c r="F36" i="11"/>
  <c r="E38" i="11"/>
  <c r="E39" i="11" s="1"/>
  <c r="BC6" i="11"/>
  <c r="BD5" i="11"/>
  <c r="X6" i="11"/>
  <c r="F38" i="11" l="1"/>
  <c r="F39" i="11"/>
  <c r="E40" i="11"/>
  <c r="BE5" i="11"/>
  <c r="BD6" i="11"/>
  <c r="Y6" i="11"/>
  <c r="E41" i="11" l="1"/>
  <c r="F40" i="11"/>
  <c r="BE6" i="11"/>
  <c r="BF5" i="11"/>
  <c r="Z6" i="11"/>
  <c r="E42" i="11" l="1"/>
  <c r="F41" i="11"/>
  <c r="H41" i="11" s="1"/>
  <c r="BF6" i="11"/>
  <c r="BG5" i="11"/>
  <c r="BF4" i="11"/>
  <c r="AA6" i="11"/>
  <c r="F42" i="11" l="1"/>
  <c r="E43" i="11" s="1"/>
  <c r="BG6" i="11"/>
  <c r="BH5" i="11"/>
  <c r="AB6" i="11"/>
  <c r="H42" i="11" l="1"/>
  <c r="F43" i="11"/>
  <c r="E44" i="11" s="1"/>
  <c r="E46" i="11" s="1"/>
  <c r="F46" i="11" s="1"/>
  <c r="BI5" i="11"/>
  <c r="BH6" i="11"/>
  <c r="AC6" i="11"/>
  <c r="E47" i="11" l="1"/>
  <c r="F47" i="11" s="1"/>
  <c r="H43" i="11"/>
  <c r="F44" i="11"/>
  <c r="BJ5" i="11"/>
  <c r="BI6" i="11"/>
  <c r="AD6" i="11"/>
  <c r="E48" i="11" l="1"/>
  <c r="H44" i="11"/>
  <c r="BK5" i="11"/>
  <c r="BJ6" i="11"/>
  <c r="AE6" i="11"/>
  <c r="E49" i="11" l="1"/>
  <c r="F49" i="11" s="1"/>
  <c r="F48" i="11"/>
  <c r="BL5" i="11"/>
  <c r="BK6" i="11"/>
  <c r="AF6" i="11"/>
  <c r="E50" i="11" l="1"/>
  <c r="F50" i="11" s="1"/>
  <c r="E51" i="11"/>
  <c r="F51" i="11" s="1"/>
  <c r="BL6" i="11"/>
  <c r="AG6" i="11"/>
  <c r="E52" i="11" l="1"/>
  <c r="F52" i="11" s="1"/>
  <c r="AH6" i="11"/>
  <c r="E53" i="11" l="1"/>
  <c r="F53" i="11" s="1"/>
  <c r="AI6" i="11"/>
  <c r="E54" i="11" l="1"/>
  <c r="AJ6" i="11"/>
  <c r="F54" i="11" l="1"/>
  <c r="E55" i="11"/>
  <c r="E56" i="11" s="1"/>
  <c r="F56" i="11" s="1"/>
  <c r="AK6" i="11"/>
  <c r="F55" i="11" l="1"/>
  <c r="AL6" i="11"/>
  <c r="AM6" i="11" l="1"/>
  <c r="E57" i="11" l="1"/>
  <c r="AN6" i="11"/>
  <c r="E58" i="11" l="1"/>
  <c r="F57" i="11"/>
  <c r="AO6" i="11"/>
  <c r="F58" i="11" l="1"/>
  <c r="E59" i="11"/>
  <c r="AP6" i="11"/>
  <c r="F59" i="11" l="1"/>
  <c r="E60" i="11" s="1"/>
  <c r="AQ6" i="11"/>
  <c r="H59" i="11" l="1"/>
  <c r="F60" i="11"/>
  <c r="E61" i="11" s="1"/>
  <c r="AR6" i="11"/>
  <c r="H60" i="11" l="1"/>
  <c r="F61" i="11"/>
  <c r="E62" i="11" s="1"/>
  <c r="H61" i="11" l="1"/>
  <c r="F62" i="11"/>
  <c r="E63" i="11" s="1"/>
  <c r="H62" i="11" l="1"/>
  <c r="F63" i="11"/>
  <c r="H63" i="11" s="1"/>
</calcChain>
</file>

<file path=xl/sharedStrings.xml><?xml version="1.0" encoding="utf-8"?>
<sst xmlns="http://schemas.openxmlformats.org/spreadsheetml/2006/main" count="193" uniqueCount="159">
  <si>
    <t>Insert new rows ABOVE this one</t>
  </si>
  <si>
    <t>Project Start:</t>
  </si>
  <si>
    <t>ASSIGNED
TO</t>
  </si>
  <si>
    <t>Project Management Templates</t>
  </si>
  <si>
    <t>START</t>
  </si>
  <si>
    <t>END</t>
  </si>
  <si>
    <t>DAYS</t>
  </si>
  <si>
    <t>Display Week:</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</si>
  <si>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</si>
  <si>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</si>
  <si>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</si>
  <si>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</si>
  <si>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</si>
  <si>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</si>
  <si>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</si>
  <si>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</si>
  <si>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</si>
  <si>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</si>
  <si>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</si>
  <si>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</si>
  <si>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</si>
  <si>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</si>
  <si>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</si>
  <si>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</si>
  <si>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</si>
  <si>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</si>
  <si>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</si>
  <si>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</si>
  <si>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</si>
  <si>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</si>
  <si>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</si>
  <si>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 xml:space="preserve">Develop a course map </t>
  </si>
  <si>
    <t>Logisitics Team</t>
  </si>
  <si>
    <t>Create a site plan</t>
  </si>
  <si>
    <t>Create a traffic control plan</t>
  </si>
  <si>
    <t>Mark booth locations, stations, and cheer spots; hang banners and put up mile markers</t>
  </si>
  <si>
    <t>Coordinate installation of temporary accessibility ramps</t>
  </si>
  <si>
    <t>Acquire all necessary insurance documents</t>
  </si>
  <si>
    <t>Acquire necessary licenses and permits</t>
  </si>
  <si>
    <t>Submit Outdoor Events Application</t>
  </si>
  <si>
    <t>Make information packets</t>
  </si>
  <si>
    <t>Rent generators</t>
  </si>
  <si>
    <t>Rent essentials for site</t>
  </si>
  <si>
    <t>Set up equipment rentals</t>
  </si>
  <si>
    <t>Check PA system</t>
  </si>
  <si>
    <t>Schedule road closures and secure signage</t>
  </si>
  <si>
    <t>Sound Team</t>
  </si>
  <si>
    <t xml:space="preserve">Phase 1 </t>
  </si>
  <si>
    <t>Sponsor Team</t>
  </si>
  <si>
    <t>Finance Team</t>
  </si>
  <si>
    <t xml:space="preserve">Phase 2 </t>
  </si>
  <si>
    <t>Create and promote website</t>
  </si>
  <si>
    <t>Oversee registration</t>
  </si>
  <si>
    <t>Assign roles and responsibilities</t>
  </si>
  <si>
    <t>Create tasks and timelines</t>
  </si>
  <si>
    <t>Assign medical team to follow runners to handle medical emergencies and set up mobile hospitals at appropriate intervals.</t>
  </si>
  <si>
    <t>Contract Event Paramedic Services</t>
  </si>
  <si>
    <t>Employ Event Security Services</t>
  </si>
  <si>
    <t>Do a test run</t>
  </si>
  <si>
    <t xml:space="preserve">Phase 3 </t>
  </si>
  <si>
    <t xml:space="preserve">Phase 4 </t>
  </si>
  <si>
    <t>Create Emergency Information Maps</t>
  </si>
  <si>
    <t>Contact and contract videography/photograpy</t>
  </si>
  <si>
    <t>Set up Spectator activity booth</t>
  </si>
  <si>
    <t>Prepare Marathon Trivia</t>
  </si>
  <si>
    <t>Set up stage and lights</t>
  </si>
  <si>
    <t>Set up PA system</t>
  </si>
  <si>
    <t>Human Resources</t>
  </si>
  <si>
    <t>Marketing Team</t>
  </si>
  <si>
    <t>Registration Team</t>
  </si>
  <si>
    <t>Scheduling Team</t>
  </si>
  <si>
    <t>Event Assistants</t>
  </si>
  <si>
    <t>Security Department</t>
  </si>
  <si>
    <t>Medical (Safety)Team</t>
  </si>
  <si>
    <t>Vendor Selection Committee</t>
  </si>
  <si>
    <t>Event Organizers</t>
  </si>
  <si>
    <t>Event Administrators</t>
  </si>
  <si>
    <t>Activity Planning Team</t>
  </si>
  <si>
    <t>Technical Support Team</t>
  </si>
  <si>
    <t>Risk Management Team</t>
  </si>
  <si>
    <t>Gantt Chart</t>
  </si>
  <si>
    <t xml:space="preserve">2021 NTFB Marathon Planning Schedule   </t>
  </si>
  <si>
    <t xml:space="preserve">Find a DJ </t>
  </si>
  <si>
    <t>Organize volunteers for spectator activities</t>
  </si>
  <si>
    <t>Management Staff</t>
  </si>
  <si>
    <t>Plan award ceremony and other award materials</t>
  </si>
  <si>
    <t>Organize volunteers to obtain trophies and other award materials</t>
  </si>
  <si>
    <t>Make arrangements for 
conducting Expo</t>
  </si>
  <si>
    <t>Create vendor
agreements and contracts</t>
  </si>
  <si>
    <t>Collaborate and coordinate with third
party labor workers</t>
  </si>
  <si>
    <t xml:space="preserve">
Approach previous
Sponsors to open discussions</t>
  </si>
  <si>
    <t>Approach new sponsors, begin negotiations, and form agreements</t>
  </si>
  <si>
    <t>Draft Budget</t>
  </si>
  <si>
    <t>Recruit additional 
staff for setting up race committee</t>
  </si>
  <si>
    <t>Create social media accounts</t>
  </si>
  <si>
    <t>Distribute print pieces</t>
  </si>
  <si>
    <t>Mail race packages to runners</t>
  </si>
  <si>
    <t>Shortlist vendors</t>
  </si>
  <si>
    <t>Plan after marathon schedule</t>
  </si>
  <si>
    <t>Create radio and TV ads</t>
  </si>
  <si>
    <t>Create and order print pieces</t>
  </si>
  <si>
    <t>Buy airtime for advertising</t>
  </si>
  <si>
    <t>Create and post content on social media accounts</t>
  </si>
  <si>
    <t>Create and order merchandise</t>
  </si>
  <si>
    <t>Designate of find one or two hosts for award ceremony</t>
  </si>
  <si>
    <t>Organize installation and drone rentals and CC TV system</t>
  </si>
  <si>
    <t>Inspect electrical system and stage</t>
  </si>
  <si>
    <t>WBS Code</t>
  </si>
  <si>
    <t>2.1.1</t>
  </si>
  <si>
    <t>2.1.2</t>
  </si>
  <si>
    <t>1.1.1</t>
  </si>
  <si>
    <t>2.2.1</t>
  </si>
  <si>
    <t>2.2.2</t>
  </si>
  <si>
    <t>3.1.1</t>
  </si>
  <si>
    <t>3.2.1</t>
  </si>
  <si>
    <t>3.3.1</t>
  </si>
  <si>
    <t>3.4.1</t>
  </si>
  <si>
    <t>3.3.2</t>
  </si>
  <si>
    <t>2.2.5</t>
  </si>
  <si>
    <t>3.2.2</t>
  </si>
  <si>
    <t>3.4.2</t>
  </si>
  <si>
    <t>2.2.3</t>
  </si>
  <si>
    <t>3.5.1</t>
  </si>
  <si>
    <t>1.2.1</t>
  </si>
  <si>
    <t>2.2.4</t>
  </si>
  <si>
    <t>3.5.2</t>
  </si>
  <si>
    <t>2.3.1</t>
  </si>
  <si>
    <t>2.3.2</t>
  </si>
  <si>
    <t>1.2.2</t>
  </si>
  <si>
    <t>2.3.3</t>
  </si>
  <si>
    <t>4.2.3</t>
  </si>
  <si>
    <t>4.3.1</t>
  </si>
  <si>
    <t>2.4.1</t>
  </si>
  <si>
    <t>4.3.2</t>
  </si>
  <si>
    <t>5.1.2</t>
  </si>
  <si>
    <t>5.1.3</t>
  </si>
  <si>
    <t>5.3.2</t>
  </si>
  <si>
    <t>1.1.4</t>
  </si>
  <si>
    <t>1.2.3</t>
  </si>
  <si>
    <t>2.4.2</t>
  </si>
  <si>
    <t>1.1.3</t>
  </si>
  <si>
    <t>1.3.1</t>
  </si>
  <si>
    <t>1.4.1</t>
  </si>
  <si>
    <t>4.2.2</t>
  </si>
  <si>
    <t>4.3.3</t>
  </si>
  <si>
    <t>2.4.3</t>
  </si>
  <si>
    <t>5.3.4</t>
  </si>
  <si>
    <t>5.2.0</t>
  </si>
  <si>
    <t>4.1.1</t>
  </si>
  <si>
    <t>1.2.4</t>
  </si>
  <si>
    <t>4.2.1</t>
  </si>
  <si>
    <t>1.1.2</t>
  </si>
  <si>
    <t>1.1.5</t>
  </si>
  <si>
    <t>1.5.1</t>
  </si>
  <si>
    <t>1.1.6</t>
  </si>
  <si>
    <t>1.3.2</t>
  </si>
  <si>
    <t>1.4.2</t>
  </si>
  <si>
    <t>1.5.2</t>
  </si>
  <si>
    <t>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</si>
</sst>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30">
    <font>
      <sz val="11"/>
      <color theme="1"/>
      <name val="Calibri"/>
      <family val="2"/>
      <scheme val="min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22"/>
      <color theme="1" tint="0.34998626667073579"/>
      <name val="Lato"/>
    </font>
    <font>
      <b/>
      <sz val="20"/>
      <color theme="4" tint="-0.249977111117893"/>
      <name val="Lato"/>
    </font>
    <font>
      <sz val="14"/>
      <color theme="1"/>
      <name val="lato"/>
    </font>
    <font>
      <sz val="11"/>
      <color theme="1"/>
      <name val="Lato"/>
    </font>
    <font>
      <sz val="9"/>
      <name val="Lato"/>
    </font>
    <font>
      <b/>
      <sz val="9"/>
      <color theme="0"/>
      <name val="Lato"/>
    </font>
    <font>
      <sz val="8"/>
      <color theme="0"/>
      <name val="Lato"/>
    </font>
    <font>
      <b/>
      <sz val="11"/>
      <color theme="1"/>
      <name val="Lato"/>
    </font>
    <font>
      <sz val="11"/>
      <name val="Lato"/>
    </font>
    <font>
      <sz val="10"/>
      <color theme="1"/>
      <name val="Lato"/>
    </font>
    <font>
      <sz val="20"/>
      <color theme="1"/>
      <name val="lato"/>
    </font>
    <font>
      <sz val="9"/>
      <color theme="0"/>
      <name val="Lato"/>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5">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right/>
      <top style="medium">
        <color theme="0" tint="-0.14996795556505021"/>
      </top>
      <bottom/>
      <diagonal/>
    </border>
    <border>
      <left/>
      <right/>
      <top/>
      <bottom style="medium">
        <color theme="0" tint="-0.14996795556505021"/>
      </bottom>
      <diagonal/>
    </border>
    <border>
      <left/>
      <right/>
      <top/>
      <bottom style="thin">
        <color theme="0" tint="-0.14996795556505021"/>
      </bottom>
      <diagonal/>
    </border>
    <border>
      <left/>
      <right/>
      <top style="thin">
        <color theme="0" tint="-0.34998626667073579"/>
      </top>
      <bottom style="thin">
        <color theme="0"/>
      </bottom>
      <diagonal/>
    </border>
  </borders>
  <cellStyleXfs count="13">
    <xf numFmtId="0" fontId="0" fillId="0" borderId="0"/>
    <xf numFmtId="0" fontId="2" fillId="0" borderId="0" applyNumberFormat="0" applyFill="0" applyBorder="0" applyAlignment="0" applyProtection="0">
      <alignment vertical="top"/>
      <protection locked="0"/>
    </xf>
    <xf numFmtId="9" fontId="6" fillId="0" borderId="0" applyFont="0" applyFill="0" applyBorder="0" applyAlignment="0" applyProtection="0"/>
    <xf numFmtId="0" fontId="17" fillId="0" borderId="0"/>
    <xf numFmtId="43" fontId="6" fillId="0" borderId="3"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indent="1"/>
    </xf>
    <xf numFmtId="165" fontId="6" fillId="0" borderId="3">
      <alignment horizontal="center" vertical="center"/>
    </xf>
    <xf numFmtId="164" fontId="6" fillId="0" borderId="2" applyFill="0">
      <alignment horizontal="center" vertical="center"/>
    </xf>
    <xf numFmtId="0" fontId="6" fillId="0" borderId="2" applyFill="0">
      <alignment horizontal="center" vertical="center"/>
    </xf>
    <xf numFmtId="0" fontId="6" fillId="0" borderId="2" applyFill="0">
      <alignment horizontal="left" vertical="center" indent="2"/>
    </xf>
  </cellStyleXfs>
  <cellXfs count="115">
    <xf numFmtId="0" fontId="0" fillId="0" borderId="0" xfId="0"/>
    <xf numFmtId="0" fontId="1" fillId="0" borderId="0" xfId="0" applyFont="1"/>
    <xf numFmtId="0" fontId="0" fillId="0" borderId="0" xfId="0" applyAlignment="1">
      <alignment vertic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9" fillId="0" borderId="0" xfId="0" applyFont="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2" borderId="2" xfId="0" applyFont="1" applyFill="1" applyBorder="1" applyAlignment="1">
      <alignment horizontal="left" vertical="center" indent="1"/>
    </xf>
    <xf numFmtId="0" fontId="5" fillId="2" borderId="2" xfId="0" applyFont="1" applyFill="1" applyBorder="1" applyAlignment="1">
      <alignment horizontal="center" vertical="center"/>
    </xf>
    <xf numFmtId="9" fontId="4" fillId="2" borderId="2" xfId="2" applyFont="1" applyFill="1" applyBorder="1" applyAlignment="1">
      <alignment horizontal="center" vertical="center"/>
    </xf>
    <xf numFmtId="164" fontId="3" fillId="2" borderId="2" xfId="0" applyNumberFormat="1" applyFont="1" applyFill="1" applyBorder="1" applyAlignment="1">
      <alignment horizontal="left" vertic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2" borderId="9" xfId="0" applyFill="1" applyBorder="1" applyAlignment="1">
      <alignment vertical="center"/>
    </xf>
    <xf numFmtId="0" fontId="1" fillId="0" borderId="0" xfId="0" applyFont="1" applyAlignment="1">
      <alignment horizontal="center" vertical="center"/>
    </xf>
    <xf numFmtId="0" fontId="1" fillId="0" borderId="0" xfId="0" applyFont="1" applyAlignment="1">
      <alignment vertical="top"/>
    </xf>
    <xf numFmtId="0" fontId="11" fillId="0" borderId="0" xfId="0" applyFont="1" applyAlignment="1">
      <alignment horizontal="left" vertical="center"/>
    </xf>
    <xf numFmtId="0" fontId="12" fillId="0" borderId="0" xfId="0" applyFont="1" applyAlignment="1">
      <alignment horizontal="left" vertical="center"/>
    </xf>
    <xf numFmtId="0" fontId="14" fillId="0" borderId="0" xfId="0" applyFont="1"/>
    <xf numFmtId="0" fontId="16" fillId="0" borderId="0" xfId="0" applyFont="1" applyAlignment="1">
      <alignment vertical="center"/>
    </xf>
    <xf numFmtId="0" fontId="15" fillId="0" borderId="0" xfId="0" applyFont="1" applyAlignment="1">
      <alignment horizontal="left" vertical="top" wrapText="1" indent="1"/>
    </xf>
    <xf numFmtId="0" fontId="1" fillId="0" borderId="0" xfId="0" applyFont="1" applyAlignment="1">
      <alignment horizontal="left" vertical="top"/>
    </xf>
    <xf numFmtId="0" fontId="13" fillId="0" borderId="0" xfId="0" applyFont="1" applyAlignment="1">
      <alignment vertical="top"/>
    </xf>
    <xf numFmtId="0" fontId="2" fillId="0" borderId="0" xfId="1" applyAlignment="1" applyProtection="1">
      <alignment horizontal="left" vertical="top"/>
    </xf>
    <xf numFmtId="0" fontId="0" fillId="0" borderId="0" xfId="0" applyAlignment="1">
      <alignment vertical="top" wrapText="1"/>
    </xf>
    <xf numFmtId="0" fontId="17" fillId="0" borderId="0" xfId="0" applyFont="1" applyAlignment="1">
      <alignment horizontal="center"/>
    </xf>
    <xf numFmtId="0" fontId="10" fillId="0" borderId="0" xfId="1" applyFont="1" applyProtection="1">
      <alignment vertical="top"/>
    </xf>
    <xf numFmtId="164" fontId="6" fillId="0" borderId="2" xfId="10">
      <alignment horizontal="center" vertical="center"/>
    </xf>
    <xf numFmtId="0" fontId="6" fillId="0" borderId="2" xfId="12">
      <alignment horizontal="left" vertical="center" indent="2"/>
    </xf>
    <xf numFmtId="0" fontId="6" fillId="0" borderId="2" xfId="11" applyAlignment="1">
      <alignment horizontal="center" vertical="center"/>
    </xf>
    <xf numFmtId="0" fontId="9" fillId="0" borderId="0" xfId="0" applyFont="1" applyAlignment="1">
      <alignment horizontal="center"/>
    </xf>
    <xf numFmtId="0" fontId="10" fillId="0" borderId="0" xfId="1" applyFont="1" applyAlignment="1" applyProtection="1">
      <alignment horizontal="center"/>
    </xf>
    <xf numFmtId="0" fontId="18" fillId="0" borderId="0" xfId="5" applyFont="1" applyAlignment="1">
      <alignment horizontal="left"/>
    </xf>
    <xf numFmtId="0" fontId="19" fillId="0" borderId="0" xfId="0" applyFont="1" applyAlignment="1">
      <alignment horizontal="center"/>
    </xf>
    <xf numFmtId="0" fontId="20" fillId="0" borderId="0" xfId="6" applyFont="1"/>
    <xf numFmtId="0" fontId="21" fillId="0" borderId="0" xfId="0" applyFont="1"/>
    <xf numFmtId="16" fontId="21" fillId="0" borderId="3" xfId="0" applyNumberFormat="1" applyFont="1" applyBorder="1" applyAlignment="1">
      <alignment horizontal="center" vertical="center"/>
    </xf>
    <xf numFmtId="14" fontId="21" fillId="0" borderId="0" xfId="0" applyNumberFormat="1" applyFont="1"/>
    <xf numFmtId="167" fontId="22" fillId="7" borderId="6" xfId="0" applyNumberFormat="1" applyFont="1" applyFill="1" applyBorder="1" applyAlignment="1">
      <alignment horizontal="center" vertical="center"/>
    </xf>
    <xf numFmtId="167" fontId="22" fillId="7" borderId="0" xfId="0" applyNumberFormat="1" applyFont="1" applyFill="1" applyAlignment="1">
      <alignment horizontal="center" vertical="center"/>
    </xf>
    <xf numFmtId="167" fontId="22" fillId="7" borderId="7" xfId="0" applyNumberFormat="1" applyFont="1" applyFill="1" applyBorder="1" applyAlignment="1">
      <alignment horizontal="center" vertical="center"/>
    </xf>
    <xf numFmtId="0" fontId="23" fillId="13" borderId="1" xfId="0" applyFont="1" applyFill="1" applyBorder="1" applyAlignment="1">
      <alignment horizontal="left" vertical="center" indent="1"/>
    </xf>
    <xf numFmtId="0" fontId="23" fillId="13" borderId="1" xfId="0" applyFont="1" applyFill="1" applyBorder="1" applyAlignment="1">
      <alignment horizontal="center" vertical="center" wrapText="1"/>
    </xf>
    <xf numFmtId="0" fontId="24" fillId="12" borderId="8" xfId="0" applyFont="1" applyFill="1" applyBorder="1" applyAlignment="1">
      <alignment horizontal="center" vertical="center" shrinkToFit="1"/>
    </xf>
    <xf numFmtId="0" fontId="21" fillId="0" borderId="0" xfId="0" applyFont="1" applyAlignment="1">
      <alignment horizontal="center" wrapText="1"/>
    </xf>
    <xf numFmtId="0" fontId="21" fillId="0" borderId="9" xfId="0" applyFont="1" applyBorder="1" applyAlignment="1">
      <alignment vertical="center"/>
    </xf>
    <xf numFmtId="0" fontId="25" fillId="8" borderId="2" xfId="0" applyFont="1" applyFill="1" applyBorder="1" applyAlignment="1">
      <alignment horizontal="left" vertical="center" indent="1"/>
    </xf>
    <xf numFmtId="0" fontId="21" fillId="8" borderId="2" xfId="11" applyFont="1" applyFill="1" applyAlignment="1">
      <alignment horizontal="center" vertical="center"/>
    </xf>
    <xf numFmtId="9" fontId="26" fillId="8" borderId="2" xfId="2" applyFont="1" applyFill="1" applyBorder="1" applyAlignment="1">
      <alignment horizontal="center" vertical="center"/>
    </xf>
    <xf numFmtId="164" fontId="21" fillId="8" borderId="2" xfId="0" applyNumberFormat="1" applyFont="1" applyFill="1" applyBorder="1" applyAlignment="1">
      <alignment horizontal="center" vertical="center"/>
    </xf>
    <xf numFmtId="164" fontId="26" fillId="8" borderId="2" xfId="0" applyNumberFormat="1" applyFont="1" applyFill="1" applyBorder="1" applyAlignment="1">
      <alignment horizontal="center" vertical="center"/>
    </xf>
    <xf numFmtId="0" fontId="26" fillId="0" borderId="2" xfId="0" applyFont="1" applyBorder="1" applyAlignment="1">
      <alignment horizontal="center" vertical="center"/>
    </xf>
    <xf numFmtId="0" fontId="21" fillId="3" borderId="2" xfId="12" applyFont="1" applyFill="1" applyAlignment="1">
      <alignment horizontal="left" vertical="center" wrapText="1" indent="2"/>
    </xf>
    <xf numFmtId="0" fontId="21" fillId="3" borderId="2" xfId="11" applyFont="1" applyFill="1" applyAlignment="1">
      <alignment horizontal="center" vertical="center"/>
    </xf>
    <xf numFmtId="9" fontId="26" fillId="3" borderId="2" xfId="2" applyFont="1" applyFill="1" applyBorder="1" applyAlignment="1">
      <alignment horizontal="center" vertical="center"/>
    </xf>
    <xf numFmtId="164" fontId="21" fillId="3" borderId="2" xfId="10" applyFont="1" applyFill="1">
      <alignment horizontal="center" vertical="center"/>
    </xf>
    <xf numFmtId="0" fontId="21" fillId="0" borderId="9" xfId="0" applyFont="1" applyBorder="1" applyAlignment="1">
      <alignment horizontal="right" vertical="center"/>
    </xf>
    <xf numFmtId="0" fontId="27" fillId="3" borderId="2" xfId="12" applyFont="1" applyFill="1" applyAlignment="1">
      <alignment horizontal="left" vertical="top" wrapText="1" indent="2"/>
    </xf>
    <xf numFmtId="0" fontId="27" fillId="3" borderId="2" xfId="12" applyFont="1" applyFill="1" applyAlignment="1">
      <alignment horizontal="left" vertical="center" wrapText="1" indent="2"/>
    </xf>
    <xf numFmtId="0" fontId="25" fillId="9" borderId="2" xfId="0" applyFont="1" applyFill="1" applyBorder="1" applyAlignment="1">
      <alignment horizontal="left" vertical="center" wrapText="1" indent="1"/>
    </xf>
    <xf numFmtId="0" fontId="21" fillId="9" borderId="11" xfId="11" applyFont="1" applyFill="1" applyBorder="1" applyAlignment="1">
      <alignment horizontal="center" vertical="center"/>
    </xf>
    <xf numFmtId="9" fontId="26" fillId="9" borderId="2" xfId="2" applyFont="1" applyFill="1" applyBorder="1" applyAlignment="1">
      <alignment horizontal="center" vertical="center"/>
    </xf>
    <xf numFmtId="164" fontId="21" fillId="9" borderId="2" xfId="0" applyNumberFormat="1" applyFont="1" applyFill="1" applyBorder="1" applyAlignment="1">
      <alignment horizontal="center" vertical="center"/>
    </xf>
    <xf numFmtId="164" fontId="26" fillId="9" borderId="2" xfId="0" applyNumberFormat="1" applyFont="1" applyFill="1" applyBorder="1" applyAlignment="1">
      <alignment horizontal="center" vertical="center"/>
    </xf>
    <xf numFmtId="0" fontId="27" fillId="4" borderId="2" xfId="12" applyFont="1" applyFill="1" applyAlignment="1">
      <alignment horizontal="left" vertical="center" wrapText="1" indent="2"/>
    </xf>
    <xf numFmtId="0" fontId="21" fillId="4" borderId="2" xfId="12" applyFont="1" applyFill="1" applyAlignment="1">
      <alignment horizontal="center" vertical="center" wrapText="1"/>
    </xf>
    <xf numFmtId="9" fontId="26" fillId="4" borderId="2" xfId="2" applyFont="1" applyFill="1" applyBorder="1" applyAlignment="1">
      <alignment horizontal="center" vertical="center"/>
    </xf>
    <xf numFmtId="164" fontId="21" fillId="4" borderId="2" xfId="10" applyFont="1" applyFill="1">
      <alignment horizontal="center" vertical="center"/>
    </xf>
    <xf numFmtId="0" fontId="21" fillId="4" borderId="2" xfId="11" applyFont="1" applyFill="1" applyAlignment="1">
      <alignment horizontal="center" vertical="center"/>
    </xf>
    <xf numFmtId="0" fontId="25" fillId="6" borderId="12" xfId="0" applyFont="1" applyFill="1" applyBorder="1" applyAlignment="1">
      <alignment horizontal="left" vertical="center" wrapText="1" indent="1"/>
    </xf>
    <xf numFmtId="0" fontId="21" fillId="6" borderId="12" xfId="11" applyFont="1" applyFill="1" applyBorder="1" applyAlignment="1">
      <alignment horizontal="center" vertical="center"/>
    </xf>
    <xf numFmtId="9" fontId="26" fillId="6" borderId="2" xfId="2" applyFont="1" applyFill="1" applyBorder="1" applyAlignment="1">
      <alignment horizontal="center" vertical="center"/>
    </xf>
    <xf numFmtId="164" fontId="21" fillId="6" borderId="2" xfId="0" applyNumberFormat="1" applyFont="1" applyFill="1" applyBorder="1" applyAlignment="1">
      <alignment horizontal="center" vertical="center"/>
    </xf>
    <xf numFmtId="164" fontId="26" fillId="6" borderId="2" xfId="0" applyNumberFormat="1" applyFont="1" applyFill="1" applyBorder="1" applyAlignment="1">
      <alignment horizontal="center" vertical="center"/>
    </xf>
    <xf numFmtId="0" fontId="27" fillId="11" borderId="2" xfId="12" applyFont="1" applyFill="1" applyAlignment="1">
      <alignment horizontal="left" vertical="center" wrapText="1" indent="2"/>
    </xf>
    <xf numFmtId="0" fontId="21" fillId="11" borderId="2" xfId="12" applyFont="1" applyFill="1" applyAlignment="1">
      <alignment horizontal="center" vertical="center" wrapText="1"/>
    </xf>
    <xf numFmtId="9" fontId="26" fillId="11" borderId="2" xfId="2" applyFont="1" applyFill="1" applyBorder="1" applyAlignment="1">
      <alignment horizontal="center" vertical="center"/>
    </xf>
    <xf numFmtId="164" fontId="21" fillId="11" borderId="2" xfId="10" applyFont="1" applyFill="1">
      <alignment horizontal="center" vertical="center"/>
    </xf>
    <xf numFmtId="0" fontId="21" fillId="11" borderId="2" xfId="11" applyFont="1" applyFill="1" applyAlignment="1">
      <alignment horizontal="center" vertical="center"/>
    </xf>
    <xf numFmtId="0" fontId="25" fillId="5" borderId="2" xfId="0" applyFont="1" applyFill="1" applyBorder="1" applyAlignment="1">
      <alignment horizontal="left" vertical="center" indent="1"/>
    </xf>
    <xf numFmtId="0" fontId="21" fillId="5" borderId="2" xfId="11" applyFont="1" applyFill="1" applyAlignment="1">
      <alignment horizontal="center" vertical="center"/>
    </xf>
    <xf numFmtId="9" fontId="26" fillId="5" borderId="2" xfId="2" applyFont="1" applyFill="1" applyBorder="1" applyAlignment="1">
      <alignment horizontal="center" vertical="center"/>
    </xf>
    <xf numFmtId="164" fontId="21" fillId="5" borderId="2" xfId="0" applyNumberFormat="1" applyFont="1" applyFill="1" applyBorder="1" applyAlignment="1">
      <alignment horizontal="center" vertical="center"/>
    </xf>
    <xf numFmtId="164" fontId="26" fillId="5" borderId="2" xfId="0" applyNumberFormat="1" applyFont="1" applyFill="1" applyBorder="1" applyAlignment="1">
      <alignment horizontal="center" vertical="center"/>
    </xf>
    <xf numFmtId="0" fontId="27" fillId="10" borderId="2" xfId="12" applyFont="1" applyFill="1" applyAlignment="1">
      <alignment horizontal="left" vertical="center" wrapText="1" indent="2"/>
    </xf>
    <xf numFmtId="0" fontId="21" fillId="10" borderId="2" xfId="12" applyFont="1" applyFill="1" applyAlignment="1">
      <alignment horizontal="center" vertical="center" wrapText="1"/>
    </xf>
    <xf numFmtId="9" fontId="26" fillId="10" borderId="2" xfId="2" applyFont="1" applyFill="1" applyBorder="1" applyAlignment="1">
      <alignment horizontal="center" vertical="center"/>
    </xf>
    <xf numFmtId="164" fontId="21" fillId="10" borderId="2" xfId="10" applyFont="1" applyFill="1">
      <alignment horizontal="center" vertical="center"/>
    </xf>
    <xf numFmtId="0" fontId="21" fillId="10" borderId="2" xfId="11" applyFont="1" applyFill="1" applyAlignment="1">
      <alignment horizontal="center" vertical="center"/>
    </xf>
    <xf numFmtId="0" fontId="28" fillId="0" borderId="0" xfId="7" applyFont="1">
      <alignment vertical="top"/>
    </xf>
    <xf numFmtId="164" fontId="21" fillId="10" borderId="2" xfId="0" applyNumberFormat="1" applyFont="1" applyFill="1" applyBorder="1" applyAlignment="1">
      <alignment horizontal="center" vertical="center"/>
    </xf>
    <xf numFmtId="164" fontId="26" fillId="10" borderId="2" xfId="0" applyNumberFormat="1" applyFont="1" applyFill="1" applyBorder="1" applyAlignment="1">
      <alignment horizontal="center" vertical="center"/>
    </xf>
    <xf numFmtId="0" fontId="21" fillId="0" borderId="0" xfId="8" applyFont="1">
      <alignment horizontal="right" indent="1"/>
    </xf>
    <xf numFmtId="0" fontId="21" fillId="0" borderId="7" xfId="8" applyFont="1" applyBorder="1">
      <alignment horizontal="right" indent="1"/>
    </xf>
    <xf numFmtId="0" fontId="21" fillId="0" borderId="10" xfId="0" applyFont="1" applyBorder="1"/>
    <xf numFmtId="166" fontId="21" fillId="7" borderId="4" xfId="0" applyNumberFormat="1" applyFont="1" applyFill="1" applyBorder="1" applyAlignment="1">
      <alignment horizontal="left" vertical="center" wrapText="1" indent="1"/>
    </xf>
    <xf numFmtId="166" fontId="21" fillId="7" borderId="1" xfId="0" applyNumberFormat="1" applyFont="1" applyFill="1" applyBorder="1" applyAlignment="1">
      <alignment horizontal="left" vertical="center" wrapText="1" indent="1"/>
    </xf>
    <xf numFmtId="166" fontId="21" fillId="7" borderId="5" xfId="0" applyNumberFormat="1" applyFont="1" applyFill="1" applyBorder="1" applyAlignment="1">
      <alignment horizontal="left" vertical="center" wrapText="1" indent="1"/>
    </xf>
    <xf numFmtId="165" fontId="21" fillId="0" borderId="3" xfId="9" applyFont="1">
      <alignment horizontal="center" vertical="center"/>
    </xf>
    <xf numFmtId="0" fontId="29" fillId="0" borderId="0" xfId="3" applyFont="1" applyAlignment="1">
      <alignment horizontal="center" vertical="center" wrapText="1"/>
    </xf>
    <xf numFmtId="0" fontId="29" fillId="0" borderId="0" xfId="3" applyFont="1" applyAlignment="1">
      <alignment horizontal="center" vertical="center"/>
    </xf>
    <xf numFmtId="0" fontId="29" fillId="8" borderId="0" xfId="3" applyFont="1" applyFill="1" applyAlignment="1">
      <alignment horizontal="center" vertical="center" wrapText="1"/>
    </xf>
    <xf numFmtId="0" fontId="22" fillId="3" borderId="13" xfId="3" applyFont="1" applyFill="1" applyBorder="1" applyAlignment="1">
      <alignment horizontal="center" vertical="center" wrapText="1"/>
    </xf>
    <xf numFmtId="0" fontId="22" fillId="3" borderId="0" xfId="3" applyFont="1" applyFill="1" applyAlignment="1">
      <alignment horizontal="center" vertical="center"/>
    </xf>
    <xf numFmtId="0" fontId="22" fillId="9" borderId="0" xfId="3" applyFont="1" applyFill="1" applyAlignment="1">
      <alignment horizontal="center" vertical="center" wrapText="1"/>
    </xf>
    <xf numFmtId="0" fontId="22" fillId="4" borderId="0" xfId="3" applyFont="1" applyFill="1" applyAlignment="1">
      <alignment horizontal="center" vertical="center" wrapText="1"/>
    </xf>
    <xf numFmtId="0" fontId="22" fillId="4" borderId="0" xfId="3" applyFont="1" applyFill="1" applyAlignment="1">
      <alignment horizontal="center" vertical="center"/>
    </xf>
    <xf numFmtId="0" fontId="22" fillId="6" borderId="0" xfId="3" applyFont="1" applyFill="1" applyAlignment="1">
      <alignment horizontal="center" vertical="center"/>
    </xf>
    <xf numFmtId="0" fontId="22" fillId="11" borderId="0" xfId="3" applyFont="1" applyFill="1" applyAlignment="1">
      <alignment horizontal="center" vertical="center"/>
    </xf>
    <xf numFmtId="0" fontId="22" fillId="5" borderId="0" xfId="3" applyFont="1" applyFill="1" applyAlignment="1">
      <alignment horizontal="center" vertical="center"/>
    </xf>
    <xf numFmtId="0" fontId="22" fillId="10" borderId="0" xfId="3" applyFont="1" applyFill="1" applyAlignment="1">
      <alignment horizontal="center" vertical="center"/>
    </xf>
    <xf numFmtId="0" fontId="23" fillId="13" borderId="14" xfId="0" applyFont="1" applyFill="1" applyBorder="1" applyAlignment="1">
      <alignment horizontal="left" vertical="center" wrapText="1" indent="1"/>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68"/>
  <sheetViews>
    <sheetView showGridLines="0" tabSelected="1" showRuler="0" zoomScale="90" zoomScaleNormal="90" zoomScalePageLayoutView="70" workbookViewId="0">
      <pane ySplit="6" topLeftCell="A37" activePane="bottomLeft" state="frozen"/>
      <selection pane="bottomLeft" activeCell="B4" sqref="B4"/>
    </sheetView>
  </sheetViews>
  <sheetFormatPr defaultRowHeight="30" customHeight="1"/>
  <cols>
    <col min="1" max="1" width="8.90625" style="103" customWidth="1"/>
    <col min="2" max="2" width="38.90625" customWidth="1"/>
    <col min="3" max="3" width="30.7265625" style="4" customWidth="1"/>
    <col min="4" max="4" width="3.453125" customWidth="1"/>
    <col min="5" max="5" width="10.453125" style="4" customWidth="1"/>
    <col min="6" max="6" width="10.453125" customWidth="1"/>
    <col min="7" max="7" width="2.7265625" customWidth="1"/>
    <col min="8" max="8" width="6.1796875" hidden="1" customWidth="1"/>
    <col min="9" max="14" width="2.54296875" customWidth="1"/>
    <col min="15" max="15" width="1.54296875" customWidth="1"/>
    <col min="16" max="63" width="2.54296875" customWidth="1"/>
    <col min="64" max="64" width="3.81640625" customWidth="1"/>
    <col min="65" max="65" width="12.7265625" customWidth="1"/>
    <col min="69" max="70" width="10.26953125"/>
  </cols>
  <sheetData>
    <row r="1" spans="1:64" ht="30" customHeight="1">
      <c r="A1" s="102" t="s">
        <v>27</v>
      </c>
      <c r="B1" s="35" t="s">
        <v>81</v>
      </c>
      <c r="C1" s="36"/>
      <c r="D1" s="1"/>
      <c r="E1" s="3"/>
      <c r="F1" s="17"/>
      <c r="H1" s="1"/>
      <c r="I1" s="6"/>
    </row>
    <row r="2" spans="1:64" ht="13.5" customHeight="1">
      <c r="A2" s="103" t="s">
        <v>23</v>
      </c>
      <c r="B2" s="37"/>
      <c r="I2" s="29"/>
    </row>
    <row r="3" spans="1:64" ht="30" customHeight="1">
      <c r="A3" s="103" t="s">
        <v>28</v>
      </c>
      <c r="B3" s="92" t="s">
        <v>80</v>
      </c>
      <c r="C3" s="95" t="s">
        <v>1</v>
      </c>
      <c r="D3" s="96"/>
      <c r="E3" s="101">
        <v>44074</v>
      </c>
      <c r="F3" s="101"/>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30" customHeight="1">
      <c r="A4" s="102" t="s">
        <v>29</v>
      </c>
      <c r="C4" s="95" t="s">
        <v>7</v>
      </c>
      <c r="D4" s="96"/>
      <c r="E4" s="39">
        <v>48</v>
      </c>
      <c r="F4" s="40"/>
      <c r="G4" s="38"/>
      <c r="H4" s="38"/>
      <c r="I4" s="98">
        <f>I5</f>
        <v>44403</v>
      </c>
      <c r="J4" s="99"/>
      <c r="K4" s="99"/>
      <c r="L4" s="99"/>
      <c r="M4" s="99"/>
      <c r="N4" s="99"/>
      <c r="O4" s="100"/>
      <c r="P4" s="98">
        <f>P5</f>
        <v>44410</v>
      </c>
      <c r="Q4" s="99"/>
      <c r="R4" s="99"/>
      <c r="S4" s="99"/>
      <c r="T4" s="99"/>
      <c r="U4" s="99"/>
      <c r="V4" s="100"/>
      <c r="W4" s="98">
        <f>W5</f>
        <v>44417</v>
      </c>
      <c r="X4" s="99"/>
      <c r="Y4" s="99"/>
      <c r="Z4" s="99"/>
      <c r="AA4" s="99"/>
      <c r="AB4" s="99"/>
      <c r="AC4" s="100"/>
      <c r="AD4" s="98">
        <f>AD5</f>
        <v>44424</v>
      </c>
      <c r="AE4" s="99"/>
      <c r="AF4" s="99"/>
      <c r="AG4" s="99"/>
      <c r="AH4" s="99"/>
      <c r="AI4" s="99"/>
      <c r="AJ4" s="100"/>
      <c r="AK4" s="98">
        <f>AK5</f>
        <v>44431</v>
      </c>
      <c r="AL4" s="99"/>
      <c r="AM4" s="99"/>
      <c r="AN4" s="99"/>
      <c r="AO4" s="99"/>
      <c r="AP4" s="99"/>
      <c r="AQ4" s="100"/>
      <c r="AR4" s="98">
        <f>AR5</f>
        <v>44438</v>
      </c>
      <c r="AS4" s="99"/>
      <c r="AT4" s="99"/>
      <c r="AU4" s="99"/>
      <c r="AV4" s="99"/>
      <c r="AW4" s="99"/>
      <c r="AX4" s="100"/>
      <c r="AY4" s="98">
        <f>AY5</f>
        <v>44445</v>
      </c>
      <c r="AZ4" s="99"/>
      <c r="BA4" s="99"/>
      <c r="BB4" s="99"/>
      <c r="BC4" s="99"/>
      <c r="BD4" s="99"/>
      <c r="BE4" s="100"/>
      <c r="BF4" s="98">
        <f>BF5</f>
        <v>44452</v>
      </c>
      <c r="BG4" s="99"/>
      <c r="BH4" s="99"/>
      <c r="BI4" s="99"/>
      <c r="BJ4" s="99"/>
      <c r="BK4" s="99"/>
      <c r="BL4" s="100"/>
    </row>
    <row r="5" spans="1:64" ht="15" customHeight="1">
      <c r="A5" s="102" t="s">
        <v>30</v>
      </c>
      <c r="B5" s="97"/>
      <c r="C5" s="97"/>
      <c r="D5" s="97"/>
      <c r="E5" s="97"/>
      <c r="F5" s="97"/>
      <c r="G5" s="97"/>
      <c r="H5" s="38"/>
      <c r="I5" s="41">
        <f>Project_Start-WEEKDAY(Project_Start,1)+2+7*(Display_Week-1)</f>
        <v>44403</v>
      </c>
      <c r="J5" s="42">
        <f>I5+1</f>
        <v>44404</v>
      </c>
      <c r="K5" s="42">
        <f t="shared" ref="K5:AX5" si="0">J5+1</f>
        <v>44405</v>
      </c>
      <c r="L5" s="42">
        <f t="shared" si="0"/>
        <v>44406</v>
      </c>
      <c r="M5" s="42">
        <f t="shared" si="0"/>
        <v>44407</v>
      </c>
      <c r="N5" s="42">
        <f t="shared" si="0"/>
        <v>44408</v>
      </c>
      <c r="O5" s="43">
        <f t="shared" si="0"/>
        <v>44409</v>
      </c>
      <c r="P5" s="41">
        <f>O5+1</f>
        <v>44410</v>
      </c>
      <c r="Q5" s="42">
        <f>P5+1</f>
        <v>44411</v>
      </c>
      <c r="R5" s="42">
        <f t="shared" si="0"/>
        <v>44412</v>
      </c>
      <c r="S5" s="42">
        <f t="shared" si="0"/>
        <v>44413</v>
      </c>
      <c r="T5" s="42">
        <f t="shared" si="0"/>
        <v>44414</v>
      </c>
      <c r="U5" s="42">
        <f t="shared" si="0"/>
        <v>44415</v>
      </c>
      <c r="V5" s="43">
        <f t="shared" si="0"/>
        <v>44416</v>
      </c>
      <c r="W5" s="41">
        <f>V5+1</f>
        <v>44417</v>
      </c>
      <c r="X5" s="42">
        <f>W5+1</f>
        <v>44418</v>
      </c>
      <c r="Y5" s="42">
        <f t="shared" si="0"/>
        <v>44419</v>
      </c>
      <c r="Z5" s="42">
        <f t="shared" si="0"/>
        <v>44420</v>
      </c>
      <c r="AA5" s="42">
        <f t="shared" si="0"/>
        <v>44421</v>
      </c>
      <c r="AB5" s="42">
        <f t="shared" si="0"/>
        <v>44422</v>
      </c>
      <c r="AC5" s="43">
        <f t="shared" si="0"/>
        <v>44423</v>
      </c>
      <c r="AD5" s="41">
        <f>AC5+1</f>
        <v>44424</v>
      </c>
      <c r="AE5" s="42">
        <f>AD5+1</f>
        <v>44425</v>
      </c>
      <c r="AF5" s="42">
        <f t="shared" si="0"/>
        <v>44426</v>
      </c>
      <c r="AG5" s="42">
        <f t="shared" si="0"/>
        <v>44427</v>
      </c>
      <c r="AH5" s="42">
        <f t="shared" si="0"/>
        <v>44428</v>
      </c>
      <c r="AI5" s="42">
        <f t="shared" si="0"/>
        <v>44429</v>
      </c>
      <c r="AJ5" s="43">
        <f t="shared" si="0"/>
        <v>44430</v>
      </c>
      <c r="AK5" s="41">
        <f>AJ5+1</f>
        <v>44431</v>
      </c>
      <c r="AL5" s="42">
        <f>AK5+1</f>
        <v>44432</v>
      </c>
      <c r="AM5" s="42">
        <f t="shared" si="0"/>
        <v>44433</v>
      </c>
      <c r="AN5" s="42">
        <f t="shared" si="0"/>
        <v>44434</v>
      </c>
      <c r="AO5" s="42">
        <f t="shared" si="0"/>
        <v>44435</v>
      </c>
      <c r="AP5" s="42">
        <f t="shared" si="0"/>
        <v>44436</v>
      </c>
      <c r="AQ5" s="43">
        <f t="shared" si="0"/>
        <v>44437</v>
      </c>
      <c r="AR5" s="41">
        <f>AQ5+1</f>
        <v>44438</v>
      </c>
      <c r="AS5" s="42">
        <f>AR5+1</f>
        <v>44439</v>
      </c>
      <c r="AT5" s="42">
        <f t="shared" si="0"/>
        <v>44440</v>
      </c>
      <c r="AU5" s="42">
        <f t="shared" si="0"/>
        <v>44441</v>
      </c>
      <c r="AV5" s="42">
        <f t="shared" si="0"/>
        <v>44442</v>
      </c>
      <c r="AW5" s="42">
        <f t="shared" si="0"/>
        <v>44443</v>
      </c>
      <c r="AX5" s="43">
        <f t="shared" si="0"/>
        <v>44444</v>
      </c>
      <c r="AY5" s="41">
        <f>AX5+1</f>
        <v>44445</v>
      </c>
      <c r="AZ5" s="42">
        <f>AY5+1</f>
        <v>44446</v>
      </c>
      <c r="BA5" s="42">
        <f t="shared" ref="BA5:BE5" si="1">AZ5+1</f>
        <v>44447</v>
      </c>
      <c r="BB5" s="42">
        <f t="shared" si="1"/>
        <v>44448</v>
      </c>
      <c r="BC5" s="42">
        <f t="shared" si="1"/>
        <v>44449</v>
      </c>
      <c r="BD5" s="42">
        <f t="shared" si="1"/>
        <v>44450</v>
      </c>
      <c r="BE5" s="43">
        <f t="shared" si="1"/>
        <v>44451</v>
      </c>
      <c r="BF5" s="41">
        <f>BE5+1</f>
        <v>44452</v>
      </c>
      <c r="BG5" s="42">
        <f>BF5+1</f>
        <v>44453</v>
      </c>
      <c r="BH5" s="42">
        <f t="shared" ref="BH5:BL5" si="2">BG5+1</f>
        <v>44454</v>
      </c>
      <c r="BI5" s="42">
        <f t="shared" si="2"/>
        <v>44455</v>
      </c>
      <c r="BJ5" s="42">
        <f t="shared" si="2"/>
        <v>44456</v>
      </c>
      <c r="BK5" s="42">
        <f t="shared" si="2"/>
        <v>44457</v>
      </c>
      <c r="BL5" s="43">
        <f t="shared" si="2"/>
        <v>44458</v>
      </c>
    </row>
    <row r="6" spans="1:64" ht="30" customHeight="1" thickBot="1">
      <c r="A6" s="114" t="s">
        <v>107</v>
      </c>
      <c r="B6" s="44" t="s">
        <v>8</v>
      </c>
      <c r="C6" s="45" t="s">
        <v>2</v>
      </c>
      <c r="D6" s="45"/>
      <c r="E6" s="45" t="s">
        <v>4</v>
      </c>
      <c r="F6" s="45" t="s">
        <v>5</v>
      </c>
      <c r="G6" s="45"/>
      <c r="H6" s="45" t="s">
        <v>6</v>
      </c>
      <c r="I6" s="46" t="str">
        <f t="shared" ref="I6" si="3">LEFT(TEXT(I5,"ddd"),1)</f>
        <v>M</v>
      </c>
      <c r="J6" s="46" t="str">
        <f t="shared" ref="J6:AR6" si="4">LEFT(TEXT(J5,"ddd"),1)</f>
        <v>T</v>
      </c>
      <c r="K6" s="46" t="str">
        <f t="shared" si="4"/>
        <v>W</v>
      </c>
      <c r="L6" s="46" t="str">
        <f t="shared" si="4"/>
        <v>T</v>
      </c>
      <c r="M6" s="46" t="str">
        <f t="shared" si="4"/>
        <v>F</v>
      </c>
      <c r="N6" s="46" t="str">
        <f t="shared" si="4"/>
        <v>S</v>
      </c>
      <c r="O6" s="46" t="str">
        <f t="shared" si="4"/>
        <v>S</v>
      </c>
      <c r="P6" s="46" t="str">
        <f t="shared" si="4"/>
        <v>M</v>
      </c>
      <c r="Q6" s="46" t="str">
        <f t="shared" si="4"/>
        <v>T</v>
      </c>
      <c r="R6" s="46" t="str">
        <f t="shared" si="4"/>
        <v>W</v>
      </c>
      <c r="S6" s="46" t="str">
        <f t="shared" si="4"/>
        <v>T</v>
      </c>
      <c r="T6" s="46" t="str">
        <f t="shared" si="4"/>
        <v>F</v>
      </c>
      <c r="U6" s="46" t="str">
        <f t="shared" si="4"/>
        <v>S</v>
      </c>
      <c r="V6" s="46" t="str">
        <f t="shared" si="4"/>
        <v>S</v>
      </c>
      <c r="W6" s="46" t="str">
        <f t="shared" si="4"/>
        <v>M</v>
      </c>
      <c r="X6" s="46" t="str">
        <f t="shared" si="4"/>
        <v>T</v>
      </c>
      <c r="Y6" s="46" t="str">
        <f t="shared" si="4"/>
        <v>W</v>
      </c>
      <c r="Z6" s="46" t="str">
        <f t="shared" si="4"/>
        <v>T</v>
      </c>
      <c r="AA6" s="46" t="str">
        <f t="shared" si="4"/>
        <v>F</v>
      </c>
      <c r="AB6" s="46" t="str">
        <f t="shared" si="4"/>
        <v>S</v>
      </c>
      <c r="AC6" s="46" t="str">
        <f t="shared" si="4"/>
        <v>S</v>
      </c>
      <c r="AD6" s="46" t="str">
        <f t="shared" si="4"/>
        <v>M</v>
      </c>
      <c r="AE6" s="46" t="str">
        <f t="shared" si="4"/>
        <v>T</v>
      </c>
      <c r="AF6" s="46" t="str">
        <f t="shared" si="4"/>
        <v>W</v>
      </c>
      <c r="AG6" s="46" t="str">
        <f t="shared" si="4"/>
        <v>T</v>
      </c>
      <c r="AH6" s="46" t="str">
        <f t="shared" si="4"/>
        <v>F</v>
      </c>
      <c r="AI6" s="46" t="str">
        <f t="shared" si="4"/>
        <v>S</v>
      </c>
      <c r="AJ6" s="46" t="str">
        <f t="shared" si="4"/>
        <v>S</v>
      </c>
      <c r="AK6" s="46" t="str">
        <f t="shared" si="4"/>
        <v>M</v>
      </c>
      <c r="AL6" s="46" t="str">
        <f t="shared" si="4"/>
        <v>T</v>
      </c>
      <c r="AM6" s="46" t="str">
        <f t="shared" si="4"/>
        <v>W</v>
      </c>
      <c r="AN6" s="46" t="str">
        <f t="shared" si="4"/>
        <v>T</v>
      </c>
      <c r="AO6" s="46" t="str">
        <f t="shared" si="4"/>
        <v>F</v>
      </c>
      <c r="AP6" s="46" t="str">
        <f t="shared" si="4"/>
        <v>S</v>
      </c>
      <c r="AQ6" s="46" t="str">
        <f t="shared" si="4"/>
        <v>S</v>
      </c>
      <c r="AR6" s="46" t="str">
        <f t="shared" si="4"/>
        <v>M</v>
      </c>
      <c r="AS6" s="46" t="str">
        <f t="shared" ref="AS6:BL6" si="5">LEFT(TEXT(AS5,"ddd"),1)</f>
        <v>T</v>
      </c>
      <c r="AT6" s="46" t="str">
        <f t="shared" si="5"/>
        <v>W</v>
      </c>
      <c r="AU6" s="46" t="str">
        <f t="shared" si="5"/>
        <v>T</v>
      </c>
      <c r="AV6" s="46" t="str">
        <f t="shared" si="5"/>
        <v>F</v>
      </c>
      <c r="AW6" s="46" t="str">
        <f t="shared" si="5"/>
        <v>S</v>
      </c>
      <c r="AX6" s="46" t="str">
        <f t="shared" si="5"/>
        <v>S</v>
      </c>
      <c r="AY6" s="46" t="str">
        <f t="shared" si="5"/>
        <v>M</v>
      </c>
      <c r="AZ6" s="46" t="str">
        <f t="shared" si="5"/>
        <v>T</v>
      </c>
      <c r="BA6" s="46" t="str">
        <f t="shared" si="5"/>
        <v>W</v>
      </c>
      <c r="BB6" s="46" t="str">
        <f t="shared" si="5"/>
        <v>T</v>
      </c>
      <c r="BC6" s="46" t="str">
        <f t="shared" si="5"/>
        <v>F</v>
      </c>
      <c r="BD6" s="46" t="str">
        <f t="shared" si="5"/>
        <v>S</v>
      </c>
      <c r="BE6" s="46" t="str">
        <f t="shared" si="5"/>
        <v>S</v>
      </c>
      <c r="BF6" s="46" t="str">
        <f t="shared" si="5"/>
        <v>M</v>
      </c>
      <c r="BG6" s="46" t="str">
        <f t="shared" si="5"/>
        <v>T</v>
      </c>
      <c r="BH6" s="46" t="str">
        <f t="shared" si="5"/>
        <v>W</v>
      </c>
      <c r="BI6" s="46" t="str">
        <f t="shared" si="5"/>
        <v>T</v>
      </c>
      <c r="BJ6" s="46" t="str">
        <f t="shared" si="5"/>
        <v>F</v>
      </c>
      <c r="BK6" s="46" t="str">
        <f t="shared" si="5"/>
        <v>S</v>
      </c>
      <c r="BL6" s="46" t="str">
        <f t="shared" si="5"/>
        <v>S</v>
      </c>
    </row>
    <row r="7" spans="1:64" ht="30" hidden="1" customHeight="1" thickBot="1">
      <c r="A7" s="103" t="s">
        <v>26</v>
      </c>
      <c r="B7" s="38"/>
      <c r="C7" s="47"/>
      <c r="D7" s="38"/>
      <c r="E7" s="38"/>
      <c r="F7" s="38"/>
      <c r="G7" s="38"/>
      <c r="H7" s="38" t="str">
        <f>IF(OR(ISBLANK(task_start),ISBLANK(task_end)),"",task_end-task_start+1)</f>
        <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s="2" customFormat="1" ht="30" customHeight="1" thickBot="1">
      <c r="A8" s="104"/>
      <c r="B8" s="49" t="s">
        <v>47</v>
      </c>
      <c r="C8" s="50"/>
      <c r="D8" s="51"/>
      <c r="E8" s="52"/>
      <c r="F8" s="53"/>
      <c r="G8" s="54"/>
      <c r="H8" s="54" t="str">
        <f t="shared" ref="H8:H65" si="6">IF(OR(ISBLANK(task_start),ISBLANK(task_end)),"",task_end-task_start+1)</f>
        <v/>
      </c>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s="2" customFormat="1" ht="30" customHeight="1" thickBot="1">
      <c r="A9" s="105">
        <v>1.1000000000000001</v>
      </c>
      <c r="B9" s="55" t="s">
        <v>31</v>
      </c>
      <c r="C9" s="56" t="s">
        <v>32</v>
      </c>
      <c r="D9" s="57"/>
      <c r="E9" s="58">
        <f>Project_Start</f>
        <v>44074</v>
      </c>
      <c r="F9" s="58">
        <f>E9+18</f>
        <v>44092</v>
      </c>
      <c r="G9" s="54"/>
      <c r="H9" s="54">
        <f t="shared" si="6"/>
        <v>19</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s="2" customFormat="1" ht="40.5" customHeight="1" thickBot="1">
      <c r="A10" s="106" t="s">
        <v>108</v>
      </c>
      <c r="B10" s="60" t="s">
        <v>90</v>
      </c>
      <c r="C10" s="56" t="s">
        <v>48</v>
      </c>
      <c r="D10" s="57"/>
      <c r="E10" s="58">
        <f>E9+1</f>
        <v>44075</v>
      </c>
      <c r="F10" s="58">
        <f>E10+90</f>
        <v>44165</v>
      </c>
      <c r="G10" s="54"/>
      <c r="H10" s="54">
        <f t="shared" si="6"/>
        <v>91</v>
      </c>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s="2" customFormat="1" ht="47.5" customHeight="1" thickBot="1">
      <c r="A11" s="106" t="s">
        <v>109</v>
      </c>
      <c r="B11" s="61" t="s">
        <v>91</v>
      </c>
      <c r="C11" s="56" t="s">
        <v>48</v>
      </c>
      <c r="D11" s="57"/>
      <c r="E11" s="58">
        <f>E10</f>
        <v>44075</v>
      </c>
      <c r="F11" s="58">
        <f>E11+90</f>
        <v>44165</v>
      </c>
      <c r="G11" s="54"/>
      <c r="H11" s="54">
        <f t="shared" si="6"/>
        <v>91</v>
      </c>
      <c r="I11" s="48"/>
      <c r="J11" s="48"/>
      <c r="K11" s="48"/>
      <c r="L11" s="48"/>
      <c r="M11" s="48"/>
      <c r="N11" s="48"/>
      <c r="O11" s="48"/>
      <c r="P11" s="48"/>
      <c r="Q11" s="48"/>
      <c r="R11" s="48"/>
      <c r="S11" s="48"/>
      <c r="T11" s="48"/>
      <c r="U11" s="48"/>
      <c r="V11" s="48"/>
      <c r="W11" s="48"/>
      <c r="X11" s="48"/>
      <c r="Y11" s="59"/>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s="2" customFormat="1" ht="39" customHeight="1" thickBot="1">
      <c r="A12" s="106" t="s">
        <v>110</v>
      </c>
      <c r="B12" s="55" t="s">
        <v>33</v>
      </c>
      <c r="C12" s="56" t="s">
        <v>32</v>
      </c>
      <c r="D12" s="57"/>
      <c r="E12" s="58">
        <f>E11+20</f>
        <v>44095</v>
      </c>
      <c r="F12" s="58">
        <f>E12+11</f>
        <v>44106</v>
      </c>
      <c r="G12" s="54"/>
      <c r="H12" s="54"/>
      <c r="I12" s="48"/>
      <c r="J12" s="48"/>
      <c r="K12" s="48"/>
      <c r="L12" s="48"/>
      <c r="M12" s="48"/>
      <c r="N12" s="48"/>
      <c r="O12" s="48"/>
      <c r="P12" s="48"/>
      <c r="Q12" s="48"/>
      <c r="R12" s="48"/>
      <c r="S12" s="48"/>
      <c r="T12" s="48"/>
      <c r="U12" s="48"/>
      <c r="V12" s="48"/>
      <c r="W12" s="48"/>
      <c r="X12" s="48"/>
      <c r="Y12" s="59"/>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row>
    <row r="13" spans="1:64" s="2" customFormat="1" ht="35.5" customHeight="1" thickBot="1">
      <c r="A13" s="106" t="s">
        <v>111</v>
      </c>
      <c r="B13" s="61" t="s">
        <v>92</v>
      </c>
      <c r="C13" s="56" t="s">
        <v>49</v>
      </c>
      <c r="D13" s="57"/>
      <c r="E13" s="58">
        <f>F11+1</f>
        <v>44166</v>
      </c>
      <c r="F13" s="58">
        <f>E13+30</f>
        <v>44196</v>
      </c>
      <c r="G13" s="54"/>
      <c r="H13" s="54"/>
      <c r="I13" s="48"/>
      <c r="J13" s="48"/>
      <c r="K13" s="48"/>
      <c r="L13" s="48"/>
      <c r="M13" s="48"/>
      <c r="N13" s="48"/>
      <c r="O13" s="48"/>
      <c r="P13" s="48"/>
      <c r="Q13" s="48"/>
      <c r="R13" s="48"/>
      <c r="S13" s="48"/>
      <c r="T13" s="48"/>
      <c r="U13" s="48"/>
      <c r="V13" s="48"/>
      <c r="W13" s="48"/>
      <c r="X13" s="48"/>
      <c r="Y13" s="59"/>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s="2" customFormat="1" ht="30" customHeight="1" thickBot="1">
      <c r="A14" s="107"/>
      <c r="B14" s="62" t="s">
        <v>50</v>
      </c>
      <c r="C14" s="63"/>
      <c r="D14" s="64"/>
      <c r="E14" s="65"/>
      <c r="F14" s="66"/>
      <c r="G14" s="54"/>
      <c r="H14" s="54" t="str">
        <f t="shared" si="6"/>
        <v/>
      </c>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64" s="2" customFormat="1" ht="30" customHeight="1" thickBot="1">
      <c r="A15" s="108" t="s">
        <v>112</v>
      </c>
      <c r="B15" s="67" t="s">
        <v>93</v>
      </c>
      <c r="C15" s="68" t="s">
        <v>67</v>
      </c>
      <c r="D15" s="69"/>
      <c r="E15" s="70">
        <f>F13+1</f>
        <v>44197</v>
      </c>
      <c r="F15" s="70">
        <f>E15+56</f>
        <v>44253</v>
      </c>
      <c r="G15" s="54"/>
      <c r="H15" s="54">
        <f t="shared" si="6"/>
        <v>57</v>
      </c>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row>
    <row r="16" spans="1:64" s="2" customFormat="1" ht="30" customHeight="1" thickBot="1">
      <c r="A16" s="109" t="s">
        <v>113</v>
      </c>
      <c r="B16" s="67" t="s">
        <v>51</v>
      </c>
      <c r="C16" s="71" t="s">
        <v>68</v>
      </c>
      <c r="D16" s="69"/>
      <c r="E16" s="70">
        <f>E15</f>
        <v>44197</v>
      </c>
      <c r="F16" s="70">
        <f>E16+30</f>
        <v>44227</v>
      </c>
      <c r="G16" s="54"/>
      <c r="H16" s="54">
        <f t="shared" si="6"/>
        <v>31</v>
      </c>
      <c r="I16" s="48"/>
      <c r="J16" s="48"/>
      <c r="K16" s="48"/>
      <c r="L16" s="48"/>
      <c r="M16" s="48"/>
      <c r="N16" s="48"/>
      <c r="O16" s="48"/>
      <c r="P16" s="48"/>
      <c r="Q16" s="48"/>
      <c r="R16" s="48"/>
      <c r="S16" s="48"/>
      <c r="T16" s="48"/>
      <c r="U16" s="59"/>
      <c r="V16" s="59"/>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s="2" customFormat="1" ht="30" customHeight="1" thickBot="1">
      <c r="A17" s="109" t="s">
        <v>114</v>
      </c>
      <c r="B17" s="67" t="s">
        <v>100</v>
      </c>
      <c r="C17" s="71" t="s">
        <v>68</v>
      </c>
      <c r="D17" s="69"/>
      <c r="E17" s="70">
        <f>E16+7</f>
        <v>44204</v>
      </c>
      <c r="F17" s="70">
        <f>E17+23</f>
        <v>44227</v>
      </c>
      <c r="G17" s="54"/>
      <c r="H17" s="54"/>
      <c r="I17" s="48"/>
      <c r="J17" s="48"/>
      <c r="K17" s="48"/>
      <c r="L17" s="48"/>
      <c r="M17" s="48"/>
      <c r="N17" s="48"/>
      <c r="O17" s="48"/>
      <c r="P17" s="48"/>
      <c r="Q17" s="48"/>
      <c r="R17" s="48"/>
      <c r="S17" s="48"/>
      <c r="T17" s="48"/>
      <c r="U17" s="59"/>
      <c r="V17" s="59"/>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row>
    <row r="18" spans="1:64" s="2" customFormat="1" ht="30" customHeight="1" thickBot="1">
      <c r="A18" s="109" t="s">
        <v>115</v>
      </c>
      <c r="B18" s="67" t="s">
        <v>99</v>
      </c>
      <c r="C18" s="71" t="s">
        <v>68</v>
      </c>
      <c r="D18" s="69"/>
      <c r="E18" s="70">
        <f>E16+7</f>
        <v>44204</v>
      </c>
      <c r="F18" s="70">
        <f>E18+23</f>
        <v>44227</v>
      </c>
      <c r="G18" s="54"/>
      <c r="H18" s="54"/>
      <c r="I18" s="48"/>
      <c r="J18" s="48"/>
      <c r="K18" s="48"/>
      <c r="L18" s="48"/>
      <c r="M18" s="48"/>
      <c r="N18" s="48"/>
      <c r="O18" s="48"/>
      <c r="P18" s="48"/>
      <c r="Q18" s="48"/>
      <c r="R18" s="48"/>
      <c r="S18" s="48"/>
      <c r="T18" s="48"/>
      <c r="U18" s="59"/>
      <c r="V18" s="59"/>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s="2" customFormat="1" ht="30" customHeight="1" thickBot="1">
      <c r="A19" s="109" t="s">
        <v>116</v>
      </c>
      <c r="B19" s="67" t="s">
        <v>94</v>
      </c>
      <c r="C19" s="71" t="s">
        <v>68</v>
      </c>
      <c r="D19" s="69"/>
      <c r="E19" s="70">
        <f>E18+24</f>
        <v>44228</v>
      </c>
      <c r="F19" s="70">
        <f>E19+7</f>
        <v>44235</v>
      </c>
      <c r="G19" s="54"/>
      <c r="H19" s="54"/>
      <c r="I19" s="48"/>
      <c r="J19" s="48"/>
      <c r="K19" s="48"/>
      <c r="L19" s="48"/>
      <c r="M19" s="48"/>
      <c r="N19" s="48"/>
      <c r="O19" s="48"/>
      <c r="P19" s="48"/>
      <c r="Q19" s="48"/>
      <c r="R19" s="48"/>
      <c r="S19" s="48"/>
      <c r="T19" s="48"/>
      <c r="U19" s="59"/>
      <c r="V19" s="59"/>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s="2" customFormat="1" ht="30" customHeight="1" thickBot="1">
      <c r="A20" s="109" t="s">
        <v>118</v>
      </c>
      <c r="B20" s="67" t="s">
        <v>52</v>
      </c>
      <c r="C20" s="71" t="s">
        <v>69</v>
      </c>
      <c r="D20" s="69"/>
      <c r="E20" s="70">
        <f>E19</f>
        <v>44228</v>
      </c>
      <c r="F20" s="70">
        <f>E20+214</f>
        <v>44442</v>
      </c>
      <c r="G20" s="54"/>
      <c r="H20" s="54"/>
      <c r="I20" s="48"/>
      <c r="J20" s="48"/>
      <c r="K20" s="48"/>
      <c r="L20" s="48"/>
      <c r="M20" s="48"/>
      <c r="N20" s="48"/>
      <c r="O20" s="48"/>
      <c r="P20" s="48"/>
      <c r="Q20" s="48"/>
      <c r="R20" s="48"/>
      <c r="S20" s="48"/>
      <c r="T20" s="48"/>
      <c r="U20" s="59"/>
      <c r="V20" s="59"/>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row>
    <row r="21" spans="1:64" s="2" customFormat="1" ht="30" customHeight="1" thickBot="1">
      <c r="A21" s="109" t="s">
        <v>117</v>
      </c>
      <c r="B21" s="67" t="s">
        <v>101</v>
      </c>
      <c r="C21" s="71" t="s">
        <v>68</v>
      </c>
      <c r="D21" s="69"/>
      <c r="E21" s="70">
        <f>E20</f>
        <v>44228</v>
      </c>
      <c r="F21" s="70">
        <f>E21+216</f>
        <v>44444</v>
      </c>
      <c r="G21" s="54"/>
      <c r="H21" s="54"/>
      <c r="I21" s="48"/>
      <c r="J21" s="48"/>
      <c r="K21" s="48"/>
      <c r="L21" s="48"/>
      <c r="M21" s="48"/>
      <c r="N21" s="48"/>
      <c r="O21" s="48"/>
      <c r="P21" s="48"/>
      <c r="Q21" s="48"/>
      <c r="R21" s="48"/>
      <c r="S21" s="48"/>
      <c r="T21" s="48"/>
      <c r="U21" s="59"/>
      <c r="V21" s="59"/>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row>
    <row r="22" spans="1:64" s="2" customFormat="1" ht="30" customHeight="1" thickBot="1">
      <c r="A22" s="109" t="s">
        <v>119</v>
      </c>
      <c r="B22" s="67" t="s">
        <v>95</v>
      </c>
      <c r="C22" s="71" t="s">
        <v>68</v>
      </c>
      <c r="D22" s="69"/>
      <c r="E22" s="70">
        <f>E21</f>
        <v>44228</v>
      </c>
      <c r="F22" s="70">
        <f>E22+28</f>
        <v>44256</v>
      </c>
      <c r="G22" s="54"/>
      <c r="H22" s="54"/>
      <c r="I22" s="48"/>
      <c r="J22" s="48"/>
      <c r="K22" s="48"/>
      <c r="L22" s="48"/>
      <c r="M22" s="48"/>
      <c r="N22" s="48"/>
      <c r="O22" s="48"/>
      <c r="P22" s="48"/>
      <c r="Q22" s="48"/>
      <c r="R22" s="48"/>
      <c r="S22" s="48"/>
      <c r="T22" s="48"/>
      <c r="U22" s="59"/>
      <c r="V22" s="59"/>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row>
    <row r="23" spans="1:64" s="2" customFormat="1" ht="30" customHeight="1" thickBot="1">
      <c r="A23" s="109" t="s">
        <v>120</v>
      </c>
      <c r="B23" s="67" t="s">
        <v>102</v>
      </c>
      <c r="C23" s="71" t="s">
        <v>68</v>
      </c>
      <c r="D23" s="69"/>
      <c r="E23" s="70">
        <f>E22</f>
        <v>44228</v>
      </c>
      <c r="F23" s="70">
        <f>E23+216</f>
        <v>44444</v>
      </c>
      <c r="G23" s="54"/>
      <c r="H23" s="54"/>
      <c r="I23" s="48"/>
      <c r="J23" s="48"/>
      <c r="K23" s="48"/>
      <c r="L23" s="48"/>
      <c r="M23" s="48"/>
      <c r="N23" s="48"/>
      <c r="O23" s="48"/>
      <c r="P23" s="48"/>
      <c r="Q23" s="48"/>
      <c r="R23" s="48"/>
      <c r="S23" s="48"/>
      <c r="T23" s="48"/>
      <c r="U23" s="59"/>
      <c r="V23" s="59"/>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4" spans="1:64" s="2" customFormat="1" ht="30" customHeight="1" thickBot="1">
      <c r="A24" s="109" t="s">
        <v>121</v>
      </c>
      <c r="B24" s="67" t="s">
        <v>53</v>
      </c>
      <c r="C24" s="71" t="s">
        <v>70</v>
      </c>
      <c r="D24" s="69"/>
      <c r="E24" s="70">
        <f>E23+28</f>
        <v>44256</v>
      </c>
      <c r="F24" s="70">
        <f>E24+14</f>
        <v>44270</v>
      </c>
      <c r="G24" s="54"/>
      <c r="H24" s="54">
        <f t="shared" si="6"/>
        <v>15</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64" s="2" customFormat="1" ht="30" customHeight="1" thickBot="1">
      <c r="A25" s="109" t="s">
        <v>122</v>
      </c>
      <c r="B25" s="67" t="s">
        <v>103</v>
      </c>
      <c r="C25" s="71" t="s">
        <v>68</v>
      </c>
      <c r="D25" s="69"/>
      <c r="E25" s="70">
        <f>E24</f>
        <v>44256</v>
      </c>
      <c r="F25" s="70">
        <f>E25+30</f>
        <v>44286</v>
      </c>
      <c r="G25" s="54"/>
      <c r="H25" s="54"/>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64" s="2" customFormat="1" ht="30" customHeight="1" thickBot="1">
      <c r="A26" s="109" t="s">
        <v>123</v>
      </c>
      <c r="B26" s="67" t="s">
        <v>37</v>
      </c>
      <c r="C26" s="71" t="s">
        <v>32</v>
      </c>
      <c r="D26" s="69"/>
      <c r="E26" s="70">
        <f>F24</f>
        <v>44270</v>
      </c>
      <c r="F26" s="70">
        <f>E26+14</f>
        <v>44284</v>
      </c>
      <c r="G26" s="54"/>
      <c r="H26" s="54">
        <f t="shared" si="6"/>
        <v>15</v>
      </c>
      <c r="I26" s="48"/>
      <c r="J26" s="48"/>
      <c r="K26" s="48"/>
      <c r="L26" s="48"/>
      <c r="M26" s="48"/>
      <c r="N26" s="48"/>
      <c r="O26" s="48"/>
      <c r="P26" s="48"/>
      <c r="Q26" s="48"/>
      <c r="R26" s="48"/>
      <c r="S26" s="48"/>
      <c r="T26" s="48"/>
      <c r="U26" s="48"/>
      <c r="V26" s="48"/>
      <c r="W26" s="48"/>
      <c r="X26" s="48"/>
      <c r="Y26" s="59"/>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row>
    <row r="27" spans="1:64" s="2" customFormat="1" ht="30" customHeight="1" thickBot="1">
      <c r="A27" s="109" t="s">
        <v>124</v>
      </c>
      <c r="B27" s="67" t="s">
        <v>54</v>
      </c>
      <c r="C27" s="71" t="s">
        <v>70</v>
      </c>
      <c r="D27" s="69"/>
      <c r="E27" s="70">
        <f>E26</f>
        <v>44270</v>
      </c>
      <c r="F27" s="70">
        <f>E27+23</f>
        <v>44293</v>
      </c>
      <c r="G27" s="54"/>
      <c r="H27" s="54">
        <f t="shared" si="6"/>
        <v>24</v>
      </c>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row>
    <row r="28" spans="1:64" s="2" customFormat="1" ht="30" customHeight="1" thickBot="1">
      <c r="A28" s="110"/>
      <c r="B28" s="72" t="s">
        <v>59</v>
      </c>
      <c r="C28" s="73"/>
      <c r="D28" s="74"/>
      <c r="E28" s="75"/>
      <c r="F28" s="76"/>
      <c r="G28" s="54"/>
      <c r="H28" s="54" t="str">
        <f t="shared" si="6"/>
        <v/>
      </c>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row>
    <row r="29" spans="1:64" s="2" customFormat="1" ht="30" customHeight="1" thickBot="1">
      <c r="A29" s="111" t="s">
        <v>125</v>
      </c>
      <c r="B29" s="77" t="s">
        <v>96</v>
      </c>
      <c r="C29" s="81" t="s">
        <v>68</v>
      </c>
      <c r="D29" s="79"/>
      <c r="E29" s="80">
        <f>E30</f>
        <v>44287</v>
      </c>
      <c r="F29" s="80">
        <f>E29+29</f>
        <v>44316</v>
      </c>
      <c r="G29" s="54"/>
      <c r="H29" s="54"/>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row>
    <row r="30" spans="1:64" s="2" customFormat="1" ht="30" customHeight="1" thickBot="1">
      <c r="A30" s="111" t="s">
        <v>126</v>
      </c>
      <c r="B30" s="77" t="s">
        <v>87</v>
      </c>
      <c r="C30" s="78" t="s">
        <v>75</v>
      </c>
      <c r="D30" s="79"/>
      <c r="E30" s="80">
        <f>F27-6</f>
        <v>44287</v>
      </c>
      <c r="F30" s="80">
        <f>E30+60</f>
        <v>44347</v>
      </c>
      <c r="G30" s="54"/>
      <c r="H30" s="54">
        <f t="shared" si="6"/>
        <v>61</v>
      </c>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row>
    <row r="31" spans="1:64" s="2" customFormat="1" ht="30" customHeight="1" thickBot="1">
      <c r="A31" s="111" t="s">
        <v>127</v>
      </c>
      <c r="B31" s="77" t="s">
        <v>97</v>
      </c>
      <c r="C31" s="81" t="s">
        <v>74</v>
      </c>
      <c r="D31" s="79"/>
      <c r="E31" s="80">
        <f>F29+1</f>
        <v>44317</v>
      </c>
      <c r="F31" s="80">
        <f>E31+16</f>
        <v>44333</v>
      </c>
      <c r="G31" s="54"/>
      <c r="H31" s="54"/>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row>
    <row r="32" spans="1:64" s="2" customFormat="1" ht="30" customHeight="1" thickBot="1">
      <c r="A32" s="111" t="s">
        <v>128</v>
      </c>
      <c r="B32" s="77" t="s">
        <v>38</v>
      </c>
      <c r="C32" s="81" t="s">
        <v>32</v>
      </c>
      <c r="D32" s="79"/>
      <c r="E32" s="80">
        <f>F31+7</f>
        <v>44340</v>
      </c>
      <c r="F32" s="80">
        <f>E32+21</f>
        <v>44361</v>
      </c>
      <c r="G32" s="54"/>
      <c r="H32" s="54"/>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64" s="2" customFormat="1" ht="30" customHeight="1" thickBot="1">
      <c r="A33" s="111" t="s">
        <v>129</v>
      </c>
      <c r="B33" s="77" t="s">
        <v>88</v>
      </c>
      <c r="C33" s="81" t="s">
        <v>76</v>
      </c>
      <c r="D33" s="79"/>
      <c r="E33" s="80">
        <f>E32+8</f>
        <v>44348</v>
      </c>
      <c r="F33" s="80">
        <f>E33+14</f>
        <v>44362</v>
      </c>
      <c r="G33" s="54"/>
      <c r="H33" s="54"/>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64" s="2" customFormat="1" ht="30" customHeight="1" thickBot="1">
      <c r="A34" s="111" t="s">
        <v>130</v>
      </c>
      <c r="B34" s="77" t="s">
        <v>83</v>
      </c>
      <c r="C34" s="81" t="s">
        <v>84</v>
      </c>
      <c r="D34" s="79"/>
      <c r="E34" s="80">
        <f>E33</f>
        <v>44348</v>
      </c>
      <c r="F34" s="80">
        <f>E34+14</f>
        <v>44362</v>
      </c>
      <c r="G34" s="54"/>
      <c r="H34" s="54"/>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row>
    <row r="35" spans="1:64" s="2" customFormat="1" ht="30" customHeight="1" thickBot="1">
      <c r="A35" s="111" t="s">
        <v>131</v>
      </c>
      <c r="B35" s="77" t="s">
        <v>85</v>
      </c>
      <c r="C35" s="81" t="s">
        <v>84</v>
      </c>
      <c r="D35" s="79"/>
      <c r="E35" s="80">
        <f>E34</f>
        <v>44348</v>
      </c>
      <c r="F35" s="80">
        <f>E35+92</f>
        <v>44440</v>
      </c>
      <c r="G35" s="54"/>
      <c r="H35" s="54"/>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row>
    <row r="36" spans="1:64" s="2" customFormat="1" ht="34.5" customHeight="1" thickBot="1">
      <c r="A36" s="111" t="s">
        <v>132</v>
      </c>
      <c r="B36" s="77" t="s">
        <v>89</v>
      </c>
      <c r="C36" s="81" t="s">
        <v>71</v>
      </c>
      <c r="D36" s="79"/>
      <c r="E36" s="80">
        <f>F33+16</f>
        <v>44378</v>
      </c>
      <c r="F36" s="80">
        <f>E36+14</f>
        <v>44392</v>
      </c>
      <c r="G36" s="54"/>
      <c r="H36" s="54"/>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row>
    <row r="37" spans="1:64" s="2" customFormat="1" ht="34.5" customHeight="1" thickBot="1">
      <c r="A37" s="111" t="s">
        <v>133</v>
      </c>
      <c r="B37" s="77" t="s">
        <v>86</v>
      </c>
      <c r="C37" s="81" t="s">
        <v>77</v>
      </c>
      <c r="D37" s="79"/>
      <c r="E37" s="80">
        <f>E36</f>
        <v>44378</v>
      </c>
      <c r="F37" s="80">
        <f>E37+66</f>
        <v>44444</v>
      </c>
      <c r="G37" s="54"/>
      <c r="H37" s="54"/>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row>
    <row r="38" spans="1:64" s="2" customFormat="1" ht="37.5" customHeight="1" thickBot="1">
      <c r="A38" s="111" t="s">
        <v>134</v>
      </c>
      <c r="B38" s="77" t="s">
        <v>55</v>
      </c>
      <c r="C38" s="81" t="s">
        <v>73</v>
      </c>
      <c r="D38" s="79"/>
      <c r="E38" s="80">
        <f>E36+4</f>
        <v>44382</v>
      </c>
      <c r="F38" s="80">
        <f>E38+62</f>
        <v>44444</v>
      </c>
      <c r="G38" s="54"/>
      <c r="H38" s="54"/>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row>
    <row r="39" spans="1:64" s="2" customFormat="1" ht="30" customHeight="1" thickBot="1">
      <c r="A39" s="111" t="s">
        <v>135</v>
      </c>
      <c r="B39" s="77" t="s">
        <v>56</v>
      </c>
      <c r="C39" s="81" t="s">
        <v>73</v>
      </c>
      <c r="D39" s="79"/>
      <c r="E39" s="80">
        <f>E38</f>
        <v>44382</v>
      </c>
      <c r="F39" s="80">
        <f>E39+62</f>
        <v>44444</v>
      </c>
      <c r="G39" s="54"/>
      <c r="H39" s="54"/>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row>
    <row r="40" spans="1:64" s="2" customFormat="1" ht="30" customHeight="1" thickBot="1">
      <c r="A40" s="111" t="s">
        <v>136</v>
      </c>
      <c r="B40" s="77" t="s">
        <v>57</v>
      </c>
      <c r="C40" s="81" t="s">
        <v>72</v>
      </c>
      <c r="D40" s="79"/>
      <c r="E40" s="80">
        <f>E39</f>
        <v>44382</v>
      </c>
      <c r="F40" s="80">
        <f>E40+62</f>
        <v>44444</v>
      </c>
      <c r="G40" s="54"/>
      <c r="H40" s="54"/>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row>
    <row r="41" spans="1:64" s="2" customFormat="1" ht="30" customHeight="1" thickBot="1">
      <c r="A41" s="111" t="s">
        <v>137</v>
      </c>
      <c r="B41" s="77" t="s">
        <v>58</v>
      </c>
      <c r="C41" s="81" t="s">
        <v>32</v>
      </c>
      <c r="D41" s="79"/>
      <c r="E41" s="80">
        <f>E40</f>
        <v>44382</v>
      </c>
      <c r="F41" s="80">
        <f>E41+14</f>
        <v>44396</v>
      </c>
      <c r="G41" s="54"/>
      <c r="H41" s="54">
        <f t="shared" si="6"/>
        <v>15</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row>
    <row r="42" spans="1:64" s="2" customFormat="1" ht="30" customHeight="1" thickBot="1">
      <c r="A42" s="111" t="s">
        <v>138</v>
      </c>
      <c r="B42" s="77" t="s">
        <v>39</v>
      </c>
      <c r="C42" s="81" t="s">
        <v>32</v>
      </c>
      <c r="D42" s="79"/>
      <c r="E42" s="80">
        <f>E41</f>
        <v>44382</v>
      </c>
      <c r="F42" s="80">
        <f>E42+7</f>
        <v>44389</v>
      </c>
      <c r="G42" s="54"/>
      <c r="H42" s="54">
        <f t="shared" si="6"/>
        <v>8</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row>
    <row r="43" spans="1:64" s="2" customFormat="1" ht="30" customHeight="1" thickBot="1">
      <c r="A43" s="111" t="s">
        <v>139</v>
      </c>
      <c r="B43" s="77" t="s">
        <v>98</v>
      </c>
      <c r="C43" s="81" t="s">
        <v>71</v>
      </c>
      <c r="D43" s="79"/>
      <c r="E43" s="80">
        <f>F42+3</f>
        <v>44392</v>
      </c>
      <c r="F43" s="80">
        <f>E43+15</f>
        <v>44407</v>
      </c>
      <c r="G43" s="54"/>
      <c r="H43" s="54">
        <f t="shared" si="6"/>
        <v>16</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row>
    <row r="44" spans="1:64" s="2" customFormat="1" ht="30" customHeight="1" thickBot="1">
      <c r="A44" s="111" t="s">
        <v>140</v>
      </c>
      <c r="B44" s="77" t="s">
        <v>45</v>
      </c>
      <c r="C44" s="81" t="s">
        <v>32</v>
      </c>
      <c r="D44" s="79"/>
      <c r="E44" s="80">
        <f>F43-7</f>
        <v>44400</v>
      </c>
      <c r="F44" s="80">
        <f>E44+13</f>
        <v>44413</v>
      </c>
      <c r="G44" s="54"/>
      <c r="H44" s="54">
        <f t="shared" si="6"/>
        <v>14</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row>
    <row r="45" spans="1:64" s="2" customFormat="1" ht="30" customHeight="1" thickBot="1">
      <c r="A45" s="112"/>
      <c r="B45" s="82" t="s">
        <v>60</v>
      </c>
      <c r="C45" s="83"/>
      <c r="D45" s="84"/>
      <c r="E45" s="85"/>
      <c r="F45" s="86"/>
      <c r="G45" s="54"/>
      <c r="H45" s="54" t="str">
        <f t="shared" si="6"/>
        <v/>
      </c>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row>
    <row r="46" spans="1:64" s="2" customFormat="1" ht="30" customHeight="1" thickBot="1">
      <c r="A46" s="113" t="s">
        <v>141</v>
      </c>
      <c r="B46" s="87" t="s">
        <v>41</v>
      </c>
      <c r="C46" s="91" t="s">
        <v>32</v>
      </c>
      <c r="D46" s="89"/>
      <c r="E46" s="93">
        <f>E44+10</f>
        <v>44410</v>
      </c>
      <c r="F46" s="94">
        <f>E46+14</f>
        <v>44424</v>
      </c>
      <c r="G46" s="54"/>
      <c r="H46" s="54"/>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row>
    <row r="47" spans="1:64" s="2" customFormat="1" ht="30" customHeight="1" thickBot="1">
      <c r="A47" s="113" t="s">
        <v>142</v>
      </c>
      <c r="B47" s="87" t="s">
        <v>42</v>
      </c>
      <c r="C47" s="91" t="s">
        <v>32</v>
      </c>
      <c r="D47" s="89"/>
      <c r="E47" s="93">
        <f>E46</f>
        <v>44410</v>
      </c>
      <c r="F47" s="94">
        <f>E47+14</f>
        <v>44424</v>
      </c>
      <c r="G47" s="54"/>
      <c r="H47" s="54"/>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row>
    <row r="48" spans="1:64" s="2" customFormat="1" ht="30" customHeight="1" thickBot="1">
      <c r="A48" s="113" t="s">
        <v>143</v>
      </c>
      <c r="B48" s="87" t="s">
        <v>64</v>
      </c>
      <c r="C48" s="88" t="s">
        <v>77</v>
      </c>
      <c r="D48" s="89"/>
      <c r="E48" s="90">
        <f>E47</f>
        <v>44410</v>
      </c>
      <c r="F48" s="90">
        <f>E48+34</f>
        <v>44444</v>
      </c>
      <c r="G48" s="54"/>
      <c r="H48" s="54"/>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row>
    <row r="49" spans="1:64" s="2" customFormat="1" ht="30" customHeight="1" thickBot="1">
      <c r="A49" s="113" t="s">
        <v>144</v>
      </c>
      <c r="B49" s="87" t="s">
        <v>104</v>
      </c>
      <c r="C49" s="91" t="s">
        <v>77</v>
      </c>
      <c r="D49" s="89"/>
      <c r="E49" s="90">
        <f>E48</f>
        <v>44410</v>
      </c>
      <c r="F49" s="90">
        <f>E49+34</f>
        <v>44444</v>
      </c>
      <c r="G49" s="54"/>
      <c r="H49" s="54"/>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row>
    <row r="50" spans="1:64" s="2" customFormat="1" ht="30" customHeight="1" thickBot="1">
      <c r="A50" s="113" t="s">
        <v>145</v>
      </c>
      <c r="B50" s="87" t="s">
        <v>62</v>
      </c>
      <c r="C50" s="91" t="s">
        <v>78</v>
      </c>
      <c r="D50" s="89"/>
      <c r="E50" s="90">
        <f>E49+3</f>
        <v>44413</v>
      </c>
      <c r="F50" s="90">
        <f>E50+29</f>
        <v>44442</v>
      </c>
      <c r="G50" s="54"/>
      <c r="H50" s="54"/>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row>
    <row r="51" spans="1:64" s="2" customFormat="1" ht="30" customHeight="1" thickBot="1">
      <c r="A51" s="113" t="s">
        <v>146</v>
      </c>
      <c r="B51" s="87" t="s">
        <v>105</v>
      </c>
      <c r="C51" s="91" t="s">
        <v>72</v>
      </c>
      <c r="D51" s="89"/>
      <c r="E51" s="90">
        <f>E50</f>
        <v>44413</v>
      </c>
      <c r="F51" s="90">
        <f>E51+31</f>
        <v>44444</v>
      </c>
      <c r="G51" s="54"/>
      <c r="H51" s="54"/>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64" s="2" customFormat="1" ht="30" customHeight="1" thickBot="1">
      <c r="A52" s="113" t="s">
        <v>147</v>
      </c>
      <c r="B52" s="87" t="s">
        <v>61</v>
      </c>
      <c r="C52" s="91" t="s">
        <v>79</v>
      </c>
      <c r="D52" s="89"/>
      <c r="E52" s="90">
        <f>E51</f>
        <v>44413</v>
      </c>
      <c r="F52" s="90">
        <f>E52+31</f>
        <v>44444</v>
      </c>
      <c r="G52" s="54"/>
      <c r="H52" s="54"/>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row>
    <row r="53" spans="1:64" s="2" customFormat="1" ht="30" customHeight="1" thickBot="1">
      <c r="A53" s="113" t="s">
        <v>148</v>
      </c>
      <c r="B53" s="87" t="s">
        <v>82</v>
      </c>
      <c r="C53" s="91" t="s">
        <v>77</v>
      </c>
      <c r="D53" s="89"/>
      <c r="E53" s="90">
        <f>E52+1</f>
        <v>44414</v>
      </c>
      <c r="F53" s="90">
        <f>E53+30</f>
        <v>44444</v>
      </c>
      <c r="G53" s="54"/>
      <c r="H53" s="54"/>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64" s="2" customFormat="1" ht="30" customHeight="1" thickBot="1">
      <c r="A54" s="113" t="s">
        <v>149</v>
      </c>
      <c r="B54" s="87" t="s">
        <v>40</v>
      </c>
      <c r="C54" s="91" t="s">
        <v>32</v>
      </c>
      <c r="D54" s="89"/>
      <c r="E54" s="90">
        <f>E53+10</f>
        <v>44424</v>
      </c>
      <c r="F54" s="90">
        <f>E54+14</f>
        <v>44438</v>
      </c>
      <c r="G54" s="54"/>
      <c r="H54" s="54"/>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64" s="2" customFormat="1" ht="30" customHeight="1" thickBot="1">
      <c r="A55" s="113" t="s">
        <v>150</v>
      </c>
      <c r="B55" s="87" t="s">
        <v>63</v>
      </c>
      <c r="C55" s="91" t="s">
        <v>77</v>
      </c>
      <c r="D55" s="89"/>
      <c r="E55" s="90">
        <f>E54+7</f>
        <v>44431</v>
      </c>
      <c r="F55" s="90">
        <f>E55+13</f>
        <v>44444</v>
      </c>
      <c r="G55" s="54"/>
      <c r="H55" s="54"/>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64" s="2" customFormat="1" ht="30" customHeight="1" thickBot="1">
      <c r="A56" s="113" t="s">
        <v>151</v>
      </c>
      <c r="B56" s="87" t="s">
        <v>34</v>
      </c>
      <c r="C56" s="91" t="s">
        <v>32</v>
      </c>
      <c r="D56" s="89"/>
      <c r="E56" s="90">
        <f>E55</f>
        <v>44431</v>
      </c>
      <c r="F56" s="90">
        <f>E56+11</f>
        <v>44442</v>
      </c>
      <c r="G56" s="54"/>
      <c r="H56" s="54"/>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64" s="2" customFormat="1" ht="47" customHeight="1" thickBot="1">
      <c r="A57" s="113" t="s">
        <v>152</v>
      </c>
      <c r="B57" s="87" t="s">
        <v>35</v>
      </c>
      <c r="C57" s="91" t="s">
        <v>32</v>
      </c>
      <c r="D57" s="89"/>
      <c r="E57" s="90">
        <f>E56+7</f>
        <v>44438</v>
      </c>
      <c r="F57" s="90">
        <f>E57+1</f>
        <v>44439</v>
      </c>
      <c r="G57" s="54"/>
      <c r="H57" s="54"/>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64" s="2" customFormat="1" ht="30" customHeight="1" thickBot="1">
      <c r="A58" s="113" t="s">
        <v>153</v>
      </c>
      <c r="B58" s="87" t="s">
        <v>65</v>
      </c>
      <c r="C58" s="91" t="s">
        <v>46</v>
      </c>
      <c r="D58" s="89"/>
      <c r="E58" s="90">
        <f>E57+2</f>
        <v>44440</v>
      </c>
      <c r="F58" s="90">
        <f>E58+1</f>
        <v>44441</v>
      </c>
      <c r="G58" s="54"/>
      <c r="H58" s="54"/>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64" s="2" customFormat="1" ht="30" customHeight="1" thickBot="1">
      <c r="A59" s="113" t="s">
        <v>154</v>
      </c>
      <c r="B59" s="87" t="s">
        <v>36</v>
      </c>
      <c r="C59" s="91" t="s">
        <v>32</v>
      </c>
      <c r="D59" s="89"/>
      <c r="E59" s="90">
        <f>E58+1</f>
        <v>44441</v>
      </c>
      <c r="F59" s="90">
        <f>E59+1</f>
        <v>44442</v>
      </c>
      <c r="G59" s="54"/>
      <c r="H59" s="54">
        <f t="shared" si="6"/>
        <v>2</v>
      </c>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64" s="2" customFormat="1" ht="30" customHeight="1" thickBot="1">
      <c r="A60" s="113" t="s">
        <v>155</v>
      </c>
      <c r="B60" s="87" t="s">
        <v>106</v>
      </c>
      <c r="C60" s="91" t="s">
        <v>32</v>
      </c>
      <c r="D60" s="89"/>
      <c r="E60" s="90">
        <f>F59</f>
        <v>44442</v>
      </c>
      <c r="F60" s="90">
        <f>E60</f>
        <v>44442</v>
      </c>
      <c r="G60" s="54"/>
      <c r="H60" s="54">
        <f t="shared" si="6"/>
        <v>1</v>
      </c>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row>
    <row r="61" spans="1:64" s="2" customFormat="1" ht="30" customHeight="1" thickBot="1">
      <c r="A61" s="113" t="s">
        <v>156</v>
      </c>
      <c r="B61" s="87" t="s">
        <v>43</v>
      </c>
      <c r="C61" s="91" t="s">
        <v>32</v>
      </c>
      <c r="D61" s="89"/>
      <c r="E61" s="90">
        <f>F60</f>
        <v>44442</v>
      </c>
      <c r="F61" s="90">
        <f>E61+1</f>
        <v>44443</v>
      </c>
      <c r="G61" s="54"/>
      <c r="H61" s="54">
        <f t="shared" si="6"/>
        <v>2</v>
      </c>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64" s="2" customFormat="1" ht="30" customHeight="1" thickBot="1">
      <c r="A62" s="113" t="s">
        <v>157</v>
      </c>
      <c r="B62" s="87" t="s">
        <v>66</v>
      </c>
      <c r="C62" s="91" t="s">
        <v>46</v>
      </c>
      <c r="D62" s="89"/>
      <c r="E62" s="90">
        <f>F61</f>
        <v>44443</v>
      </c>
      <c r="F62" s="90">
        <f>E62</f>
        <v>44443</v>
      </c>
      <c r="G62" s="54"/>
      <c r="H62" s="54">
        <f t="shared" si="6"/>
        <v>1</v>
      </c>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64" s="2" customFormat="1" ht="30" customHeight="1" thickBot="1">
      <c r="A63" s="113" t="s">
        <v>158</v>
      </c>
      <c r="B63" s="87" t="s">
        <v>44</v>
      </c>
      <c r="C63" s="91" t="s">
        <v>46</v>
      </c>
      <c r="D63" s="89"/>
      <c r="E63" s="90">
        <f>F62+1</f>
        <v>44444</v>
      </c>
      <c r="F63" s="90">
        <f>E63</f>
        <v>44444</v>
      </c>
      <c r="G63" s="54"/>
      <c r="H63" s="54">
        <f t="shared" si="6"/>
        <v>1</v>
      </c>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64" s="2" customFormat="1" ht="30" customHeight="1" thickBot="1">
      <c r="A64" s="103" t="s">
        <v>25</v>
      </c>
      <c r="B64" s="31"/>
      <c r="C64" s="32"/>
      <c r="D64" s="7"/>
      <c r="E64" s="30"/>
      <c r="F64" s="30"/>
      <c r="G64" s="8"/>
      <c r="H64" s="8" t="str">
        <f t="shared" si="6"/>
        <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5" spans="1:64" s="2" customFormat="1" ht="30" customHeight="1" thickBot="1">
      <c r="A65" s="102" t="s">
        <v>24</v>
      </c>
      <c r="B65" s="9" t="s">
        <v>0</v>
      </c>
      <c r="C65" s="10"/>
      <c r="D65" s="11"/>
      <c r="E65" s="12"/>
      <c r="F65" s="13"/>
      <c r="G65" s="14"/>
      <c r="H65" s="14" t="str">
        <f t="shared" si="6"/>
        <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30" customHeight="1">
      <c r="G66" s="5"/>
    </row>
    <row r="67" spans="1:64" ht="30" customHeight="1">
      <c r="C67" s="33"/>
      <c r="F67" s="28"/>
    </row>
    <row r="68" spans="1:64" ht="30" customHeight="1">
      <c r="C68" s="34"/>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65">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65">
    <cfRule type="expression" dxfId="2" priority="33">
      <formula>AND(TODAY()&gt;=I$5,TODAY()&lt;J$5)</formula>
    </cfRule>
  </conditionalFormatting>
  <conditionalFormatting sqref="I7:BL65">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5" fitToHeight="0" orientation="landscape" r:id="rId1"/>
  <headerFooter differentFirst="1" scaleWithDoc="0">
    <oddFooter>Page &amp;P of &amp;N</oddFooter>
  </headerFooter>
  <ignoredErrors>
    <ignoredError sqref="E26 E50 E56:E57 F60:F61 E11 E36 E38 E19 F22 E24 F25 F51 F35"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796875" defaultRowHeight="13"/>
  <cols>
    <col min="1" max="1" width="87.1796875" style="18" customWidth="1"/>
    <col min="2" max="16384" width="9.1796875" style="1"/>
  </cols>
  <sheetData>
    <row r="1" spans="1:2" ht="46.5" customHeight="1"/>
    <row r="2" spans="1:2" s="20" customFormat="1" ht="15.5">
      <c r="A2" s="19" t="s">
        <v>11</v>
      </c>
      <c r="B2" s="19"/>
    </row>
    <row r="3" spans="1:2" s="24" customFormat="1" ht="27" customHeight="1">
      <c r="A3" s="25" t="s">
        <v>16</v>
      </c>
      <c r="B3" s="25"/>
    </row>
    <row r="4" spans="1:2" s="21" customFormat="1" ht="26">
      <c r="A4" s="22" t="s">
        <v>10</v>
      </c>
    </row>
    <row r="5" spans="1:2" ht="74.150000000000006" customHeight="1">
      <c r="A5" s="23" t="s">
        <v>19</v>
      </c>
    </row>
    <row r="6" spans="1:2" ht="26.25" customHeight="1">
      <c r="A6" s="22" t="s">
        <v>22</v>
      </c>
    </row>
    <row r="7" spans="1:2" s="18" customFormat="1" ht="205" customHeight="1">
      <c r="A7" s="27" t="s">
        <v>21</v>
      </c>
    </row>
    <row r="8" spans="1:2" s="21" customFormat="1" ht="26">
      <c r="A8" s="22" t="s">
        <v>12</v>
      </c>
    </row>
    <row r="9" spans="1:2" ht="58">
      <c r="A9" s="23" t="s">
        <v>20</v>
      </c>
    </row>
    <row r="10" spans="1:2" s="18" customFormat="1" ht="28" customHeight="1">
      <c r="A10" s="26" t="s">
        <v>18</v>
      </c>
    </row>
    <row r="11" spans="1:2" s="21" customFormat="1" ht="26">
      <c r="A11" s="22" t="s">
        <v>9</v>
      </c>
    </row>
    <row r="12" spans="1:2" ht="29">
      <c r="A12" s="23" t="s">
        <v>17</v>
      </c>
    </row>
    <row r="13" spans="1:2" s="18" customFormat="1" ht="28" customHeight="1">
      <c r="A13" s="26" t="s">
        <v>3</v>
      </c>
    </row>
    <row r="14" spans="1:2" s="21" customFormat="1" ht="26">
      <c r="A14" s="22" t="s">
        <v>13</v>
      </c>
    </row>
    <row r="15" spans="1:2" ht="75" customHeight="1">
      <c r="A15" s="23" t="s">
        <v>14</v>
      </c>
    </row>
    <row r="16" spans="1:2" ht="72.5">
      <c r="A16" s="23" t="s">
        <v>15</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ProjectSchedule</vt:lpstr>
      <vt:lpstr>About</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2020-07-30T00:46:39Z</dcterms:modified>
</cp:coreProperties>
</file>